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omments1.xml" ContentType="application/vnd.openxmlformats-officedocument.spreadsheetml.comments+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C:\Users\User\Desktop\კომპანიები\New folder\lelo\სახელმწიფო აუდიტი\წლიური 2023\"/>
    </mc:Choice>
  </mc:AlternateContent>
  <bookViews>
    <workbookView xWindow="0" yWindow="0" windowWidth="20496" windowHeight="7020" tabRatio="954" activeTab="1"/>
  </bookViews>
  <sheets>
    <sheet name="ფორმა N1" sheetId="58" r:id="rId1"/>
    <sheet name="ფორმა N2" sheetId="3" r:id="rId2"/>
    <sheet name="ფორმა N3" sheetId="7" r:id="rId3"/>
    <sheet name="ფორმა N4" sheetId="40" r:id="rId4"/>
    <sheet name="ფორმა N4.1" sheetId="26" r:id="rId5"/>
    <sheet name="ფორმა 4.2" sheetId="29" r:id="rId6"/>
    <sheet name="ფორმა N4.3" sheetId="30" r:id="rId7"/>
    <sheet name="ფორმა 4.4" sheetId="34" r:id="rId8"/>
    <sheet name="ფორმა 4.5" sheetId="55" r:id="rId9"/>
    <sheet name="ფორმა N5" sheetId="47" r:id="rId10"/>
    <sheet name="ფორმა N5.1" sheetId="27" r:id="rId11"/>
    <sheet name="ფორმა 5.2" sheetId="43" r:id="rId12"/>
    <sheet name="ფორმა N5.3" sheetId="44" r:id="rId13"/>
    <sheet name="ფორმა 5.4" sheetId="45" r:id="rId14"/>
    <sheet name="ფორმა 5.5" sheetId="46" r:id="rId15"/>
    <sheet name="ფორმა N6" sheetId="12" r:id="rId16"/>
    <sheet name="ფორმა N7" sheetId="9" r:id="rId17"/>
    <sheet name="ფორმა N 7.1" sheetId="18" r:id="rId18"/>
    <sheet name="ფორმა N8" sheetId="10" r:id="rId19"/>
    <sheet name="ფორმა N8.1" sheetId="16" r:id="rId20"/>
    <sheet name="ფორმა N8.2" sheetId="17" r:id="rId21"/>
    <sheet name="ფორმა 8.3" sheetId="39" r:id="rId22"/>
    <sheet name="ფორმა N 9" sheetId="35" r:id="rId23"/>
    <sheet name="ფორმა N9.1" sheetId="59" r:id="rId24"/>
    <sheet name="შემაჯამებელი ფორმა" sheetId="57" r:id="rId25"/>
    <sheet name="Validation" sheetId="13" state="veryHidden" r:id="rId26"/>
  </sheets>
  <externalReferences>
    <externalReference r:id="rId27"/>
    <externalReference r:id="rId28"/>
  </externalReferences>
  <definedNames>
    <definedName name="_xlnm._FilterDatabase" localSheetId="5" hidden="1">'ფორმა 4.2'!$A$8:$P$297</definedName>
    <definedName name="_xlnm._FilterDatabase" localSheetId="8" hidden="1">'ფორმა 4.5'!$A$9:$L$24</definedName>
    <definedName name="_xlnm._FilterDatabase" localSheetId="0" hidden="1">'ფორმა N1'!$A$8:$M$82</definedName>
    <definedName name="_xlnm._FilterDatabase" localSheetId="1" hidden="1">'ფორმა N2'!$A$8:$I$8</definedName>
    <definedName name="_xlnm._FilterDatabase" localSheetId="2" hidden="1">'ფორმა N3'!$A$8:$E$14</definedName>
    <definedName name="_xlnm._FilterDatabase" localSheetId="3" hidden="1">'ფორმა N4'!$A$10:$J$79</definedName>
    <definedName name="_xlnm._FilterDatabase" localSheetId="4" hidden="1">'ფორმა N4.1'!$B$9:$D$36</definedName>
    <definedName name="_xlnm._FilterDatabase" localSheetId="9" hidden="1">'ფორმა N5'!$A$8:$D$11</definedName>
    <definedName name="_xlnm._FilterDatabase" localSheetId="10" hidden="1">'ფორმა N5.1'!$B$9:$D$20</definedName>
    <definedName name="_xlnm._FilterDatabase" localSheetId="19" hidden="1">'ფორმა N8.1'!$A$8:$L$21</definedName>
    <definedName name="Date" localSheetId="7">#REF!</definedName>
    <definedName name="Date" localSheetId="8">#REF!</definedName>
    <definedName name="Date" localSheetId="13">#REF!</definedName>
    <definedName name="Date" localSheetId="14">#REF!</definedName>
    <definedName name="Date" localSheetId="21">#REF!</definedName>
    <definedName name="Date" localSheetId="22">#REF!</definedName>
    <definedName name="Date" localSheetId="0">#REF!</definedName>
    <definedName name="Date" localSheetId="3">#REF!</definedName>
    <definedName name="Date" localSheetId="4">#REF!</definedName>
    <definedName name="Date" localSheetId="9">#REF!</definedName>
    <definedName name="Date" localSheetId="10">#REF!</definedName>
    <definedName name="Date" localSheetId="23">#REF!</definedName>
    <definedName name="Date" localSheetId="24">#REF!</definedName>
    <definedName name="Date">#REF!</definedName>
    <definedName name="_xlnm.Print_Area" localSheetId="5">'ფორმა 4.2'!$A$1:$I$310</definedName>
    <definedName name="_xlnm.Print_Area" localSheetId="7">'ფორმა 4.4'!$A$1:$H$46</definedName>
    <definedName name="_xlnm.Print_Area" localSheetId="8">'ფორმა 4.5'!$A$1:$L$39</definedName>
    <definedName name="_xlnm.Print_Area" localSheetId="11">'ფორმა 5.2'!$A$1:$I$38</definedName>
    <definedName name="_xlnm.Print_Area" localSheetId="13">'ფორმა 5.4'!$A$1:$H$45</definedName>
    <definedName name="_xlnm.Print_Area" localSheetId="14">'ფორმა 5.5'!$A$1:$L$44</definedName>
    <definedName name="_xlnm.Print_Area" localSheetId="21">'ფორმა 8.3'!$A$1:$I$35</definedName>
    <definedName name="_xlnm.Print_Area" localSheetId="17">'ფორმა N 7.1'!$A$1:$H$51</definedName>
    <definedName name="_xlnm.Print_Area" localSheetId="22">'ფორმა N 9'!$A$1:$I$34</definedName>
    <definedName name="_xlnm.Print_Area" localSheetId="0">'ფორმა N1'!$A$1:$M$94</definedName>
    <definedName name="_xlnm.Print_Area" localSheetId="1">'ფორმა N2'!$A$1:$D$46</definedName>
    <definedName name="_xlnm.Print_Area" localSheetId="2">'ფორმა N3'!$A$1:$D$46</definedName>
    <definedName name="_xlnm.Print_Area" localSheetId="3">'ფორმა N4'!$A$1:$D$91</definedName>
    <definedName name="_xlnm.Print_Area" localSheetId="4">'ფორმა N4.1'!$A$1:$E$51</definedName>
    <definedName name="_xlnm.Print_Area" localSheetId="9">'ფორმა N5'!$A$1:$D$87</definedName>
    <definedName name="_xlnm.Print_Area" localSheetId="10">'ფორმა N5.1'!$A$1:$D$33</definedName>
    <definedName name="_xlnm.Print_Area" localSheetId="15">'ფორმა N6'!$A$1:$D$90</definedName>
    <definedName name="_xlnm.Print_Area" localSheetId="16">'ფორმა N7'!$A$1:$J$24</definedName>
    <definedName name="_xlnm.Print_Area" localSheetId="18">'ფორმა N8'!$A$1:$K$52</definedName>
    <definedName name="_xlnm.Print_Area" localSheetId="19">'ფორმა N8.1'!$A$1:$H$30</definedName>
    <definedName name="_xlnm.Print_Area" localSheetId="20">'ფორმა N8.2'!$A$1:$I$35</definedName>
    <definedName name="_xlnm.Print_Area" localSheetId="24">'შემაჯამებელი ფორმა'!$A$1:$C$35</definedName>
  </definedNames>
  <calcPr calcId="152511"/>
</workbook>
</file>

<file path=xl/calcChain.xml><?xml version="1.0" encoding="utf-8"?>
<calcChain xmlns="http://schemas.openxmlformats.org/spreadsheetml/2006/main">
  <c r="C35" i="3" l="1"/>
  <c r="F18" i="16" l="1"/>
  <c r="F14" i="16"/>
  <c r="I17" i="35" l="1"/>
  <c r="I13" i="35"/>
  <c r="I11" i="35"/>
  <c r="I10" i="35"/>
  <c r="D43" i="40"/>
  <c r="D21" i="40"/>
  <c r="H11" i="30" l="1"/>
  <c r="H10" i="30"/>
  <c r="D27" i="26" l="1"/>
  <c r="D55" i="40"/>
  <c r="I10" i="40"/>
  <c r="D42" i="40" l="1"/>
  <c r="F27" i="26"/>
  <c r="D28" i="26"/>
  <c r="F28" i="26" s="1"/>
  <c r="D30" i="26"/>
  <c r="F30" i="26"/>
  <c r="F29" i="26"/>
  <c r="D29" i="26"/>
  <c r="D47" i="40" l="1"/>
  <c r="D38" i="40" l="1"/>
  <c r="D10" i="26" l="1"/>
  <c r="D65" i="40"/>
  <c r="I13" i="40"/>
  <c r="D13" i="40"/>
  <c r="D15" i="40"/>
  <c r="D51" i="40"/>
  <c r="C55" i="40"/>
  <c r="D24" i="40"/>
  <c r="C24" i="40"/>
  <c r="D37" i="40"/>
  <c r="D25" i="40"/>
  <c r="D45" i="40"/>
  <c r="D46" i="40"/>
  <c r="D31" i="40"/>
  <c r="C65" i="40"/>
  <c r="I11" i="40" l="1"/>
  <c r="C31" i="40"/>
  <c r="C66" i="40"/>
  <c r="C47" i="40"/>
  <c r="H20" i="34" l="1"/>
  <c r="G20" i="34"/>
  <c r="L2" i="59" l="1"/>
  <c r="D56" i="40" l="1"/>
  <c r="I23" i="35" l="1"/>
  <c r="I20" i="35"/>
  <c r="I18" i="35"/>
  <c r="H13" i="34" l="1"/>
  <c r="H12" i="34"/>
  <c r="H11" i="34"/>
  <c r="H10" i="34"/>
  <c r="H9" i="34"/>
  <c r="G34" i="34"/>
  <c r="G17" i="34"/>
  <c r="H17" i="34"/>
  <c r="G18" i="34"/>
  <c r="H18" i="34"/>
  <c r="C67" i="40" l="1"/>
  <c r="C76" i="40"/>
  <c r="G55" i="40" l="1"/>
  <c r="G47" i="40"/>
  <c r="K17" i="34" l="1"/>
  <c r="K16" i="34"/>
  <c r="K15" i="34"/>
  <c r="K14" i="34"/>
  <c r="K13" i="34"/>
  <c r="K12" i="34"/>
  <c r="K11" i="34"/>
  <c r="K10" i="34"/>
  <c r="K9" i="34"/>
  <c r="P52" i="29"/>
  <c r="O218" i="29"/>
  <c r="O217" i="29"/>
  <c r="O216" i="29"/>
  <c r="O215" i="29"/>
  <c r="O214" i="29"/>
  <c r="O213" i="29"/>
  <c r="O212" i="29"/>
  <c r="O211" i="29"/>
  <c r="O210" i="29"/>
  <c r="O209" i="29"/>
  <c r="O208" i="29"/>
  <c r="O207" i="29"/>
  <c r="O206" i="29"/>
  <c r="O205" i="29"/>
  <c r="O204" i="29"/>
  <c r="O203" i="29"/>
  <c r="O202" i="29"/>
  <c r="O165" i="29"/>
  <c r="O164" i="29"/>
  <c r="O163" i="29"/>
  <c r="O162" i="29"/>
  <c r="O161" i="29"/>
  <c r="O160" i="29"/>
  <c r="O159" i="29"/>
  <c r="O158" i="29"/>
  <c r="O157" i="29"/>
  <c r="O156" i="29"/>
  <c r="O155" i="29"/>
  <c r="O154" i="29"/>
  <c r="O153" i="29"/>
  <c r="O152" i="29"/>
  <c r="O151" i="29"/>
  <c r="O150" i="29"/>
  <c r="O149" i="29"/>
  <c r="O148" i="29"/>
  <c r="O147" i="29"/>
  <c r="O146" i="29"/>
  <c r="O145" i="29"/>
  <c r="O144" i="29"/>
  <c r="O143" i="29"/>
  <c r="O142" i="29"/>
  <c r="O141" i="29"/>
  <c r="O140" i="29"/>
  <c r="O139" i="29"/>
  <c r="O138" i="29"/>
  <c r="O137" i="29"/>
  <c r="O136" i="29"/>
  <c r="O135" i="29"/>
  <c r="O134" i="29"/>
  <c r="O133" i="29"/>
  <c r="O132" i="29"/>
  <c r="O131" i="29"/>
  <c r="O130" i="29"/>
  <c r="O129" i="29"/>
  <c r="O128" i="29"/>
  <c r="O127" i="29"/>
  <c r="O126" i="29"/>
  <c r="O125" i="29"/>
  <c r="O124" i="29"/>
  <c r="O123" i="29"/>
  <c r="O122" i="29"/>
  <c r="O121" i="29"/>
  <c r="O120" i="29"/>
  <c r="O119" i="29"/>
  <c r="O118" i="29"/>
  <c r="O117" i="29"/>
  <c r="O116" i="29"/>
  <c r="O115" i="29"/>
  <c r="O114" i="29"/>
  <c r="O113" i="29"/>
  <c r="O112" i="29"/>
  <c r="O111" i="29"/>
  <c r="O110" i="29"/>
  <c r="O109" i="29"/>
  <c r="O108" i="29"/>
  <c r="O107" i="29"/>
  <c r="O106" i="29"/>
  <c r="O105" i="29"/>
  <c r="O104" i="29"/>
  <c r="O103" i="29"/>
  <c r="O102" i="29"/>
  <c r="O101" i="29"/>
  <c r="O100" i="29"/>
  <c r="O99" i="29"/>
  <c r="O98" i="29"/>
  <c r="O97" i="29"/>
  <c r="O96" i="29"/>
  <c r="O95" i="29"/>
  <c r="O94" i="29"/>
  <c r="O93" i="29"/>
  <c r="O92" i="29"/>
  <c r="O91" i="29"/>
  <c r="O90" i="29"/>
  <c r="O89" i="29"/>
  <c r="O88" i="29"/>
  <c r="O87" i="29"/>
  <c r="O86" i="29"/>
  <c r="O85" i="29"/>
  <c r="O84" i="29"/>
  <c r="O83" i="29"/>
  <c r="O82" i="29"/>
  <c r="O81" i="29"/>
  <c r="O80" i="29"/>
  <c r="O79" i="29"/>
  <c r="O78" i="29"/>
  <c r="O77" i="29"/>
  <c r="O76" i="29"/>
  <c r="O75" i="29"/>
  <c r="O74" i="29"/>
  <c r="O73" i="29"/>
  <c r="O72" i="29"/>
  <c r="O71" i="29"/>
  <c r="O70" i="29"/>
  <c r="O69" i="29"/>
  <c r="O68" i="29"/>
  <c r="O67" i="29"/>
  <c r="O66" i="29"/>
  <c r="O65" i="29"/>
  <c r="O64" i="29"/>
  <c r="O63" i="29"/>
  <c r="O62" i="29"/>
  <c r="O61" i="29"/>
  <c r="O60" i="29"/>
  <c r="O59" i="29"/>
  <c r="O58" i="29"/>
  <c r="O57" i="29"/>
  <c r="O56" i="29"/>
  <c r="O55" i="29"/>
  <c r="O54" i="29"/>
  <c r="O53" i="29"/>
  <c r="O52" i="29"/>
  <c r="O51" i="29"/>
  <c r="O50" i="29"/>
  <c r="O49" i="29"/>
  <c r="O48" i="29"/>
  <c r="O47" i="29"/>
  <c r="O46" i="29"/>
  <c r="O45" i="29"/>
  <c r="O44" i="29"/>
  <c r="O43" i="29"/>
  <c r="O42" i="29"/>
  <c r="O41" i="29"/>
  <c r="O40" i="29"/>
  <c r="O39" i="29"/>
  <c r="O38" i="29"/>
  <c r="O37" i="29"/>
  <c r="O36" i="29"/>
  <c r="O35" i="29"/>
  <c r="O34" i="29"/>
  <c r="O33" i="29"/>
  <c r="O32" i="29"/>
  <c r="O31" i="29"/>
  <c r="O30" i="29"/>
  <c r="O29" i="29"/>
  <c r="O28" i="29"/>
  <c r="O27" i="29"/>
  <c r="O26" i="29"/>
  <c r="O25" i="29"/>
  <c r="O24" i="29"/>
  <c r="O23" i="29"/>
  <c r="O22" i="29"/>
  <c r="O21" i="29"/>
  <c r="O20" i="29"/>
  <c r="O19" i="29"/>
  <c r="O18" i="29"/>
  <c r="O17" i="29"/>
  <c r="O16" i="29"/>
  <c r="O15" i="29"/>
  <c r="O14" i="29"/>
  <c r="O13" i="29"/>
  <c r="O12" i="29"/>
  <c r="O11" i="29"/>
  <c r="O10" i="29"/>
  <c r="O9" i="29"/>
  <c r="P218" i="29" l="1"/>
  <c r="P217" i="29"/>
  <c r="P216" i="29"/>
  <c r="P215" i="29"/>
  <c r="P214" i="29"/>
  <c r="P213" i="29"/>
  <c r="P212" i="29"/>
  <c r="P211" i="29"/>
  <c r="P210" i="29"/>
  <c r="P209" i="29"/>
  <c r="P208" i="29"/>
  <c r="P207" i="29"/>
  <c r="P206" i="29"/>
  <c r="P205" i="29"/>
  <c r="P204" i="29"/>
  <c r="P203" i="29"/>
  <c r="P202" i="29"/>
  <c r="P165" i="29"/>
  <c r="P164" i="29"/>
  <c r="P163" i="29"/>
  <c r="P162" i="29"/>
  <c r="P161" i="29"/>
  <c r="P160" i="29"/>
  <c r="P159" i="29"/>
  <c r="P158" i="29"/>
  <c r="P157" i="29"/>
  <c r="P156" i="29"/>
  <c r="P155" i="29"/>
  <c r="P154" i="29"/>
  <c r="P153" i="29"/>
  <c r="P152" i="29"/>
  <c r="P151" i="29"/>
  <c r="P150" i="29"/>
  <c r="P149" i="29"/>
  <c r="P148" i="29"/>
  <c r="P147" i="29"/>
  <c r="P146" i="29"/>
  <c r="P145" i="29"/>
  <c r="P144" i="29"/>
  <c r="P143" i="29"/>
  <c r="P142" i="29"/>
  <c r="P141" i="29"/>
  <c r="P140" i="29"/>
  <c r="P139" i="29"/>
  <c r="P138" i="29"/>
  <c r="P137" i="29"/>
  <c r="P136" i="29"/>
  <c r="P135" i="29"/>
  <c r="P134" i="29"/>
  <c r="P133" i="29"/>
  <c r="P132" i="29"/>
  <c r="P131" i="29"/>
  <c r="P130" i="29"/>
  <c r="P129" i="29"/>
  <c r="P128" i="29"/>
  <c r="P127" i="29"/>
  <c r="P126" i="29"/>
  <c r="P125" i="29"/>
  <c r="P124" i="29"/>
  <c r="P123" i="29"/>
  <c r="P122" i="29"/>
  <c r="P121" i="29"/>
  <c r="P120" i="29"/>
  <c r="P119" i="29"/>
  <c r="P118" i="29"/>
  <c r="P117" i="29"/>
  <c r="P116" i="29"/>
  <c r="P115" i="29"/>
  <c r="P114" i="29"/>
  <c r="P113" i="29"/>
  <c r="P112" i="29"/>
  <c r="P111" i="29"/>
  <c r="P110" i="29"/>
  <c r="P109" i="29"/>
  <c r="P108" i="29"/>
  <c r="P107" i="29"/>
  <c r="P106" i="29"/>
  <c r="P105" i="29"/>
  <c r="P104" i="29"/>
  <c r="P103" i="29"/>
  <c r="P102" i="29"/>
  <c r="P101" i="29"/>
  <c r="P100" i="29"/>
  <c r="P99" i="29"/>
  <c r="P98" i="29"/>
  <c r="P97" i="29"/>
  <c r="P96" i="29"/>
  <c r="P95" i="29"/>
  <c r="P94" i="29"/>
  <c r="P93" i="29"/>
  <c r="P92" i="29"/>
  <c r="P91" i="29"/>
  <c r="P90" i="29"/>
  <c r="P89" i="29"/>
  <c r="P88" i="29"/>
  <c r="P87" i="29"/>
  <c r="P86" i="29"/>
  <c r="P85" i="29"/>
  <c r="P84" i="29"/>
  <c r="P83" i="29"/>
  <c r="P82" i="29"/>
  <c r="P81" i="29"/>
  <c r="P80" i="29"/>
  <c r="P79" i="29"/>
  <c r="P78" i="29"/>
  <c r="P77" i="29"/>
  <c r="P76" i="29"/>
  <c r="P75" i="29"/>
  <c r="P74" i="29"/>
  <c r="P73" i="29"/>
  <c r="P72" i="29"/>
  <c r="P71" i="29"/>
  <c r="P70" i="29"/>
  <c r="P69" i="29"/>
  <c r="P68" i="29"/>
  <c r="P67" i="29"/>
  <c r="P66" i="29"/>
  <c r="P65" i="29"/>
  <c r="P64" i="29"/>
  <c r="P63" i="29"/>
  <c r="P62" i="29"/>
  <c r="P61" i="29"/>
  <c r="P60" i="29"/>
  <c r="P59" i="29"/>
  <c r="P58" i="29"/>
  <c r="P57" i="29"/>
  <c r="P56" i="29"/>
  <c r="P55" i="29"/>
  <c r="P54" i="29"/>
  <c r="P53" i="29"/>
  <c r="P51" i="29"/>
  <c r="P50" i="29"/>
  <c r="P49" i="29"/>
  <c r="P48" i="29"/>
  <c r="P47" i="29"/>
  <c r="P46" i="29"/>
  <c r="P45" i="29"/>
  <c r="P44" i="29"/>
  <c r="P43" i="29"/>
  <c r="P42" i="29"/>
  <c r="P41" i="29"/>
  <c r="P40" i="29"/>
  <c r="P39" i="29"/>
  <c r="P38" i="29"/>
  <c r="P37" i="29"/>
  <c r="P36" i="29"/>
  <c r="P35" i="29"/>
  <c r="P34" i="29"/>
  <c r="P33" i="29"/>
  <c r="P32" i="29"/>
  <c r="P31" i="29"/>
  <c r="P30" i="29"/>
  <c r="P29" i="29"/>
  <c r="P28" i="29"/>
  <c r="P27" i="29"/>
  <c r="P26" i="29"/>
  <c r="P25" i="29"/>
  <c r="P24" i="29"/>
  <c r="P23" i="29"/>
  <c r="P22" i="29"/>
  <c r="P21" i="29"/>
  <c r="P20" i="29"/>
  <c r="P19" i="29"/>
  <c r="P18" i="29"/>
  <c r="P17" i="29"/>
  <c r="P16" i="29"/>
  <c r="P15" i="29"/>
  <c r="P14" i="29"/>
  <c r="P13" i="29"/>
  <c r="P12" i="29"/>
  <c r="P11" i="29"/>
  <c r="P10" i="29"/>
  <c r="P9" i="29"/>
  <c r="N218" i="29" l="1"/>
  <c r="N217" i="29"/>
  <c r="N216" i="29"/>
  <c r="N215" i="29"/>
  <c r="N214" i="29"/>
  <c r="N213" i="29"/>
  <c r="N212" i="29"/>
  <c r="N211" i="29"/>
  <c r="N210" i="29"/>
  <c r="N209" i="29"/>
  <c r="N208" i="29"/>
  <c r="N207" i="29"/>
  <c r="N206" i="29"/>
  <c r="N205" i="29"/>
  <c r="N204" i="29"/>
  <c r="N203" i="29"/>
  <c r="N202" i="29"/>
  <c r="N165" i="29"/>
  <c r="N164" i="29"/>
  <c r="N163" i="29"/>
  <c r="N162" i="29" l="1"/>
  <c r="N161" i="29"/>
  <c r="N160" i="29"/>
  <c r="N159" i="29"/>
  <c r="N158" i="29"/>
  <c r="N157" i="29"/>
  <c r="N156" i="29"/>
  <c r="N155" i="29"/>
  <c r="N154" i="29"/>
  <c r="N153" i="29"/>
  <c r="N152" i="29"/>
  <c r="N151" i="29"/>
  <c r="N150" i="29"/>
  <c r="N149" i="29"/>
  <c r="N148" i="29"/>
  <c r="N147" i="29"/>
  <c r="N146" i="29"/>
  <c r="N145" i="29"/>
  <c r="N144" i="29"/>
  <c r="N143" i="29"/>
  <c r="N142" i="29"/>
  <c r="N141" i="29"/>
  <c r="N140" i="29"/>
  <c r="N139" i="29" l="1"/>
  <c r="N138" i="29"/>
  <c r="N137" i="29"/>
  <c r="N136" i="29"/>
  <c r="N135" i="29"/>
  <c r="N134" i="29"/>
  <c r="N133" i="29"/>
  <c r="N132" i="29"/>
  <c r="N131" i="29"/>
  <c r="N130" i="29"/>
  <c r="N129" i="29"/>
  <c r="N128" i="29"/>
  <c r="N127" i="29"/>
  <c r="N126" i="29"/>
  <c r="N125" i="29"/>
  <c r="N124" i="29"/>
  <c r="N123" i="29"/>
  <c r="N122" i="29"/>
  <c r="N121" i="29"/>
  <c r="N120" i="29"/>
  <c r="N119" i="29"/>
  <c r="N118" i="29" l="1"/>
  <c r="N117" i="29" l="1"/>
  <c r="N116" i="29"/>
  <c r="N115" i="29"/>
  <c r="N114" i="29"/>
  <c r="N113" i="29"/>
  <c r="N112" i="29"/>
  <c r="N111" i="29"/>
  <c r="N110" i="29"/>
  <c r="N109" i="29"/>
  <c r="N108" i="29"/>
  <c r="N107" i="29"/>
  <c r="N106" i="29"/>
  <c r="N105" i="29"/>
  <c r="N104" i="29"/>
  <c r="N103" i="29"/>
  <c r="N102" i="29"/>
  <c r="N101" i="29"/>
  <c r="N100" i="29"/>
  <c r="N99" i="29"/>
  <c r="N98" i="29"/>
  <c r="N97" i="29"/>
  <c r="N96" i="29"/>
  <c r="N95" i="29"/>
  <c r="N94" i="29"/>
  <c r="N93" i="29" l="1"/>
  <c r="N92" i="29"/>
  <c r="N91" i="29"/>
  <c r="N90" i="29"/>
  <c r="N89" i="29"/>
  <c r="N88" i="29"/>
  <c r="N87" i="29"/>
  <c r="N86" i="29"/>
  <c r="N85" i="29"/>
  <c r="N84" i="29"/>
  <c r="N83" i="29"/>
  <c r="N82" i="29"/>
  <c r="N81" i="29"/>
  <c r="N80" i="29"/>
  <c r="N79" i="29"/>
  <c r="N78" i="29"/>
  <c r="N77" i="29"/>
  <c r="N76" i="29"/>
  <c r="N75" i="29"/>
  <c r="N74" i="29"/>
  <c r="N73" i="29"/>
  <c r="N72" i="29"/>
  <c r="N71" i="29" l="1"/>
  <c r="N70" i="29"/>
  <c r="N69" i="29"/>
  <c r="N68" i="29"/>
  <c r="N67" i="29"/>
  <c r="N66" i="29"/>
  <c r="N65" i="29"/>
  <c r="N64" i="29"/>
  <c r="N63" i="29"/>
  <c r="N62" i="29"/>
  <c r="N61" i="29"/>
  <c r="N60" i="29"/>
  <c r="N59" i="29"/>
  <c r="N58" i="29"/>
  <c r="N57" i="29"/>
  <c r="N56" i="29"/>
  <c r="N55" i="29"/>
  <c r="N54" i="29"/>
  <c r="N53" i="29"/>
  <c r="N52" i="29"/>
  <c r="N51" i="29"/>
  <c r="N50" i="29"/>
  <c r="N49" i="29"/>
  <c r="I10" i="3" l="1"/>
  <c r="I31" i="3"/>
  <c r="I27" i="3"/>
  <c r="I26" i="3" s="1"/>
  <c r="C27" i="3"/>
  <c r="I16" i="3"/>
  <c r="I12" i="3"/>
  <c r="I35" i="3"/>
  <c r="I25" i="3"/>
  <c r="I13" i="3"/>
  <c r="J30" i="3"/>
  <c r="J24" i="3"/>
  <c r="J23" i="3"/>
  <c r="J22" i="3"/>
  <c r="J21" i="3"/>
  <c r="J20" i="3"/>
  <c r="J19" i="3"/>
  <c r="J18" i="3"/>
  <c r="J15" i="3"/>
  <c r="J11" i="3"/>
  <c r="H35" i="3"/>
  <c r="J35" i="3" s="1"/>
  <c r="H30" i="3"/>
  <c r="H29" i="3"/>
  <c r="J29" i="3" s="1"/>
  <c r="H28" i="3"/>
  <c r="J28" i="3" s="1"/>
  <c r="H24" i="3"/>
  <c r="H23" i="3"/>
  <c r="H22" i="3"/>
  <c r="H21" i="3"/>
  <c r="H20" i="3"/>
  <c r="H19" i="3"/>
  <c r="H18" i="3"/>
  <c r="H15" i="3"/>
  <c r="H11" i="3"/>
  <c r="G35" i="3"/>
  <c r="G34" i="3"/>
  <c r="H34" i="3" s="1"/>
  <c r="J34" i="3" s="1"/>
  <c r="G33" i="3"/>
  <c r="H33" i="3" s="1"/>
  <c r="J33" i="3" s="1"/>
  <c r="G32" i="3"/>
  <c r="H32" i="3" s="1"/>
  <c r="J32" i="3" s="1"/>
  <c r="G30" i="3"/>
  <c r="G29" i="3"/>
  <c r="G28" i="3"/>
  <c r="G25" i="3"/>
  <c r="H25" i="3" s="1"/>
  <c r="G24" i="3"/>
  <c r="G23" i="3"/>
  <c r="G22" i="3"/>
  <c r="G21" i="3"/>
  <c r="G20" i="3"/>
  <c r="G19" i="3"/>
  <c r="G18" i="3"/>
  <c r="G17" i="3"/>
  <c r="H17" i="3" s="1"/>
  <c r="J17" i="3" s="1"/>
  <c r="G15" i="3"/>
  <c r="G14" i="3"/>
  <c r="H14" i="3" s="1"/>
  <c r="J14" i="3" s="1"/>
  <c r="G13" i="3"/>
  <c r="H13" i="3" s="1"/>
  <c r="G11" i="3"/>
  <c r="J13" i="3" l="1"/>
  <c r="J25" i="3"/>
  <c r="I9" i="3"/>
  <c r="I7" i="3" s="1"/>
  <c r="N27" i="29" l="1"/>
  <c r="N26" i="29"/>
  <c r="N25" i="29"/>
  <c r="N24" i="29"/>
  <c r="N23" i="29"/>
  <c r="N22" i="29"/>
  <c r="N21" i="29"/>
  <c r="N20" i="29"/>
  <c r="N19" i="29"/>
  <c r="N18" i="29"/>
  <c r="N17" i="29"/>
  <c r="N16" i="29"/>
  <c r="N15" i="29"/>
  <c r="N14" i="29"/>
  <c r="N13" i="29"/>
  <c r="N12" i="29"/>
  <c r="N11" i="29"/>
  <c r="N10" i="29"/>
  <c r="N9" i="29"/>
  <c r="N48" i="29"/>
  <c r="N47" i="29"/>
  <c r="N46" i="29"/>
  <c r="N45" i="29"/>
  <c r="N44" i="29"/>
  <c r="N43" i="29"/>
  <c r="N42" i="29"/>
  <c r="N41" i="29"/>
  <c r="N40" i="29"/>
  <c r="N39" i="29"/>
  <c r="N38" i="29"/>
  <c r="N37" i="29"/>
  <c r="N36" i="29"/>
  <c r="N35" i="29"/>
  <c r="N34" i="29"/>
  <c r="N33" i="29"/>
  <c r="N32" i="29"/>
  <c r="N31" i="29"/>
  <c r="N30" i="29"/>
  <c r="N29" i="29"/>
  <c r="N28" i="29"/>
  <c r="D12" i="3" l="1"/>
  <c r="C12" i="3"/>
  <c r="F45" i="40"/>
  <c r="H45" i="40" s="1"/>
  <c r="F42" i="40"/>
  <c r="H42" i="40" s="1"/>
  <c r="H66" i="40"/>
  <c r="H79" i="40"/>
  <c r="H78" i="40"/>
  <c r="H77" i="40"/>
  <c r="H76" i="40"/>
  <c r="H75" i="40"/>
  <c r="H74" i="40"/>
  <c r="H73" i="40"/>
  <c r="H72" i="40"/>
  <c r="H71" i="40"/>
  <c r="H70" i="40"/>
  <c r="H69" i="40"/>
  <c r="H68" i="40"/>
  <c r="H67" i="40"/>
  <c r="H65" i="40"/>
  <c r="H64" i="40"/>
  <c r="H62" i="40"/>
  <c r="H60" i="40"/>
  <c r="H59" i="40"/>
  <c r="H58" i="40"/>
  <c r="H57" i="40"/>
  <c r="H54" i="40"/>
  <c r="H53" i="40"/>
  <c r="H49" i="40"/>
  <c r="H48" i="40"/>
  <c r="H46" i="40"/>
  <c r="H36" i="40"/>
  <c r="H34" i="40"/>
  <c r="H33" i="40"/>
  <c r="H32" i="40"/>
  <c r="H25" i="40"/>
  <c r="H23" i="40"/>
  <c r="H19" i="40"/>
  <c r="H18" i="40"/>
  <c r="H14" i="40"/>
  <c r="F79" i="40"/>
  <c r="F78" i="40"/>
  <c r="F77" i="40"/>
  <c r="F76" i="40"/>
  <c r="F75" i="40"/>
  <c r="F74" i="40"/>
  <c r="F73" i="40"/>
  <c r="F72" i="40"/>
  <c r="F71" i="40"/>
  <c r="F70" i="40"/>
  <c r="F69" i="40"/>
  <c r="F68" i="40"/>
  <c r="F67" i="40"/>
  <c r="F64" i="40"/>
  <c r="F63" i="40"/>
  <c r="H63" i="40" s="1"/>
  <c r="F62" i="40"/>
  <c r="F60" i="40"/>
  <c r="F59" i="40"/>
  <c r="F58" i="40"/>
  <c r="F57" i="40"/>
  <c r="F56" i="40"/>
  <c r="F55" i="40"/>
  <c r="H55" i="40" s="1"/>
  <c r="F54" i="40"/>
  <c r="F53" i="40"/>
  <c r="F52" i="40"/>
  <c r="H52" i="40" s="1"/>
  <c r="F51" i="40"/>
  <c r="H51" i="40" s="1"/>
  <c r="F49" i="40"/>
  <c r="F48" i="40"/>
  <c r="F47" i="40"/>
  <c r="H47" i="40" s="1"/>
  <c r="F46" i="40"/>
  <c r="F44" i="40"/>
  <c r="H44" i="40" s="1"/>
  <c r="F43" i="40"/>
  <c r="H43" i="40" s="1"/>
  <c r="F41" i="40"/>
  <c r="H41" i="40" s="1"/>
  <c r="F40" i="40"/>
  <c r="H40" i="40" s="1"/>
  <c r="F38" i="40"/>
  <c r="H38" i="40" s="1"/>
  <c r="F37" i="40"/>
  <c r="H37" i="40" s="1"/>
  <c r="F36" i="40"/>
  <c r="F34" i="40"/>
  <c r="F33" i="40"/>
  <c r="F32" i="40"/>
  <c r="F31" i="40"/>
  <c r="H31" i="40" s="1"/>
  <c r="F30" i="40"/>
  <c r="H30" i="40" s="1"/>
  <c r="F29" i="40"/>
  <c r="H29" i="40" s="1"/>
  <c r="F28" i="40"/>
  <c r="H28" i="40" s="1"/>
  <c r="F27" i="40"/>
  <c r="H27" i="40" s="1"/>
  <c r="F25" i="40"/>
  <c r="F24" i="40"/>
  <c r="H24" i="40" s="1"/>
  <c r="F23" i="40"/>
  <c r="F22" i="40"/>
  <c r="H22" i="40" s="1"/>
  <c r="F21" i="40"/>
  <c r="H21" i="40" s="1"/>
  <c r="F19" i="40"/>
  <c r="F18" i="40"/>
  <c r="F17" i="40"/>
  <c r="F15" i="40"/>
  <c r="H15" i="40" s="1"/>
  <c r="F14" i="40"/>
  <c r="F13" i="40"/>
  <c r="H13" i="40" s="1"/>
  <c r="H16" i="34"/>
  <c r="G16" i="34"/>
  <c r="H15" i="34"/>
  <c r="G15" i="34"/>
  <c r="H14" i="34"/>
  <c r="G14" i="34"/>
  <c r="G13" i="34"/>
  <c r="G12" i="34"/>
  <c r="G11" i="34"/>
  <c r="G10" i="34"/>
  <c r="G9" i="34"/>
  <c r="I9" i="35" l="1"/>
  <c r="I12" i="35"/>
  <c r="I14" i="35"/>
  <c r="I15" i="35"/>
  <c r="I16" i="35"/>
  <c r="I19" i="35"/>
  <c r="I21" i="35"/>
  <c r="I22" i="35"/>
  <c r="D73" i="47"/>
  <c r="C73" i="47"/>
  <c r="D65" i="47"/>
  <c r="C59" i="47"/>
  <c r="F61" i="40" s="1"/>
  <c r="D59" i="47"/>
  <c r="D54" i="47"/>
  <c r="C54" i="47"/>
  <c r="D48" i="47"/>
  <c r="C48" i="47"/>
  <c r="F50" i="40" s="1"/>
  <c r="D37" i="47"/>
  <c r="C37" i="47"/>
  <c r="F39" i="40" s="1"/>
  <c r="D33" i="47"/>
  <c r="C33" i="47"/>
  <c r="F35" i="40" s="1"/>
  <c r="D24" i="47"/>
  <c r="C24" i="47"/>
  <c r="F26" i="40" s="1"/>
  <c r="D18" i="47"/>
  <c r="D15" i="47"/>
  <c r="C15" i="47"/>
  <c r="D10" i="47"/>
  <c r="C10" i="47"/>
  <c r="F12" i="40" s="1"/>
  <c r="D12" i="7"/>
  <c r="C12" i="7"/>
  <c r="C36" i="12"/>
  <c r="C34" i="12" s="1"/>
  <c r="C14" i="12"/>
  <c r="C11" i="12" s="1"/>
  <c r="C64" i="12"/>
  <c r="C45" i="12"/>
  <c r="C44" i="12" s="1"/>
  <c r="J16" i="10"/>
  <c r="D36" i="12" s="1"/>
  <c r="I13" i="9"/>
  <c r="I12" i="9"/>
  <c r="I11" i="9"/>
  <c r="I10" i="9"/>
  <c r="D14" i="12" s="1"/>
  <c r="I24" i="35" l="1"/>
  <c r="C18" i="47"/>
  <c r="G12" i="3"/>
  <c r="H12" i="3" s="1"/>
  <c r="J12" i="3" s="1"/>
  <c r="D14" i="47"/>
  <c r="D9" i="47" s="1"/>
  <c r="C10" i="12"/>
  <c r="C43" i="12" s="1"/>
  <c r="C25" i="57"/>
  <c r="C23" i="57"/>
  <c r="C21" i="57"/>
  <c r="C19" i="57"/>
  <c r="C18" i="57"/>
  <c r="C12" i="57"/>
  <c r="D31" i="7"/>
  <c r="D27" i="7"/>
  <c r="D26" i="7" s="1"/>
  <c r="C31" i="7"/>
  <c r="C27" i="7"/>
  <c r="C26" i="7"/>
  <c r="G26" i="3" s="1"/>
  <c r="D31" i="3"/>
  <c r="D27" i="3"/>
  <c r="D26" i="3" s="1"/>
  <c r="C31" i="3"/>
  <c r="C26" i="3"/>
  <c r="D12" i="40"/>
  <c r="C13" i="57" s="1"/>
  <c r="C12" i="40"/>
  <c r="H12" i="40" s="1"/>
  <c r="C14" i="47" l="1"/>
  <c r="F20" i="40"/>
  <c r="C24" i="57"/>
  <c r="G31" i="3"/>
  <c r="H31" i="3" s="1"/>
  <c r="J31" i="3" s="1"/>
  <c r="C22" i="57"/>
  <c r="G27" i="3"/>
  <c r="H27" i="3" s="1"/>
  <c r="J27" i="3" s="1"/>
  <c r="H26" i="3"/>
  <c r="J26" i="3" s="1"/>
  <c r="A6" i="57"/>
  <c r="F16" i="40" l="1"/>
  <c r="C9" i="47"/>
  <c r="F11" i="40" s="1"/>
  <c r="C2" i="57"/>
  <c r="I2" i="35"/>
  <c r="I2" i="39"/>
  <c r="I2" i="17"/>
  <c r="H2" i="16"/>
  <c r="I2" i="10"/>
  <c r="G2" i="18"/>
  <c r="I2" i="9"/>
  <c r="C2" i="12"/>
  <c r="K3" i="46"/>
  <c r="G2" i="45"/>
  <c r="G2" i="44"/>
  <c r="I2" i="43"/>
  <c r="C2" i="27"/>
  <c r="C2" i="47"/>
  <c r="K3" i="55"/>
  <c r="G2" i="34"/>
  <c r="G2" i="30"/>
  <c r="I2" i="29"/>
  <c r="C2" i="26"/>
  <c r="C2" i="40"/>
  <c r="C2" i="7"/>
  <c r="C2" i="3"/>
  <c r="A5" i="59"/>
  <c r="A5" i="35"/>
  <c r="A5" i="39"/>
  <c r="A5" i="17"/>
  <c r="A5" i="16"/>
  <c r="A5" i="10"/>
  <c r="A5" i="18"/>
  <c r="A5" i="9"/>
  <c r="A5" i="12"/>
  <c r="A6" i="46"/>
  <c r="A5" i="45"/>
  <c r="A5" i="44"/>
  <c r="A5" i="43"/>
  <c r="A6" i="27"/>
  <c r="A5" i="47"/>
  <c r="A6" i="55"/>
  <c r="A5" i="34"/>
  <c r="A5" i="30"/>
  <c r="A5" i="29"/>
  <c r="A6" i="26"/>
  <c r="A7" i="40"/>
  <c r="A5" i="7"/>
  <c r="A5" i="3"/>
  <c r="M33" i="59" l="1"/>
  <c r="M32" i="59"/>
  <c r="M31" i="59"/>
  <c r="M30" i="59"/>
  <c r="M29" i="59"/>
  <c r="M28" i="59"/>
  <c r="M27" i="59"/>
  <c r="M26" i="59"/>
  <c r="M25" i="59"/>
  <c r="M24" i="59"/>
  <c r="M23" i="59"/>
  <c r="M22" i="59"/>
  <c r="M21" i="59"/>
  <c r="M20" i="59"/>
  <c r="M19" i="59"/>
  <c r="M18" i="59"/>
  <c r="M17" i="59"/>
  <c r="M16" i="59"/>
  <c r="M15" i="59"/>
  <c r="M14" i="59"/>
  <c r="M13" i="59"/>
  <c r="M12" i="59"/>
  <c r="M11" i="59"/>
  <c r="M10" i="59"/>
  <c r="M9" i="59"/>
  <c r="C20" i="57" l="1"/>
  <c r="K24" i="55" l="1"/>
  <c r="I34" i="44" l="1"/>
  <c r="H34" i="44"/>
  <c r="D19" i="7" l="1"/>
  <c r="C19" i="7"/>
  <c r="D16" i="7"/>
  <c r="D10" i="7" s="1"/>
  <c r="C16" i="7"/>
  <c r="G16" i="3" l="1"/>
  <c r="C10" i="7"/>
  <c r="G10" i="3" s="1"/>
  <c r="D9" i="7"/>
  <c r="C9" i="7"/>
  <c r="G9" i="3" s="1"/>
  <c r="K29" i="46" l="1"/>
  <c r="H34" i="45"/>
  <c r="G34" i="45"/>
  <c r="I26" i="43"/>
  <c r="H26" i="43"/>
  <c r="G26" i="43"/>
  <c r="I297" i="29" l="1"/>
  <c r="D76" i="40" l="1"/>
  <c r="D67" i="40"/>
  <c r="D61" i="40"/>
  <c r="C61" i="40"/>
  <c r="H61" i="40" s="1"/>
  <c r="C56" i="40"/>
  <c r="H56" i="40" s="1"/>
  <c r="D50" i="40"/>
  <c r="C50" i="40"/>
  <c r="H50" i="40" s="1"/>
  <c r="D39" i="40"/>
  <c r="C39" i="40"/>
  <c r="H39" i="40" s="1"/>
  <c r="D35" i="40"/>
  <c r="C35" i="40"/>
  <c r="H35" i="40" s="1"/>
  <c r="D26" i="40"/>
  <c r="D20" i="40" s="1"/>
  <c r="C26" i="40"/>
  <c r="D17" i="40"/>
  <c r="C14" i="57" s="1"/>
  <c r="C17" i="40"/>
  <c r="H17" i="40" s="1"/>
  <c r="A6" i="40"/>
  <c r="C11" i="57" l="1"/>
  <c r="C20" i="40"/>
  <c r="H20" i="40" s="1"/>
  <c r="H26" i="40"/>
  <c r="D16" i="40"/>
  <c r="D11" i="40" s="1"/>
  <c r="I9" i="40" s="1"/>
  <c r="C10" i="57" l="1"/>
  <c r="C16" i="40"/>
  <c r="H16" i="40" s="1"/>
  <c r="H39" i="10"/>
  <c r="H36" i="10" s="1"/>
  <c r="H32" i="10"/>
  <c r="H24" i="10"/>
  <c r="H19" i="10"/>
  <c r="H17" i="10" s="1"/>
  <c r="H14" i="10"/>
  <c r="C11" i="40" l="1"/>
  <c r="J11" i="40" s="1"/>
  <c r="A4" i="39"/>
  <c r="D67" i="12" l="1"/>
  <c r="H11" i="40"/>
  <c r="A4" i="35"/>
  <c r="H34" i="34" l="1"/>
  <c r="A4" i="34"/>
  <c r="I12" i="30" l="1"/>
  <c r="H12" i="30"/>
  <c r="A4" i="30"/>
  <c r="H297" i="29"/>
  <c r="G297" i="29"/>
  <c r="A4" i="29"/>
  <c r="D21" i="27" l="1"/>
  <c r="C21" i="27"/>
  <c r="A5" i="27"/>
  <c r="D37" i="26"/>
  <c r="G37" i="26" s="1"/>
  <c r="C37" i="26"/>
  <c r="F37" i="26" s="1"/>
  <c r="A5" i="26"/>
  <c r="G39" i="18" l="1"/>
  <c r="G40" i="18" s="1"/>
  <c r="G38" i="18"/>
  <c r="G37" i="18"/>
  <c r="G36" i="18"/>
  <c r="G35" i="18"/>
  <c r="G34" i="18"/>
  <c r="G33" i="18"/>
  <c r="G32" i="18"/>
  <c r="G31" i="18"/>
  <c r="G30" i="18"/>
  <c r="G29" i="18"/>
  <c r="G28" i="18"/>
  <c r="G27" i="18"/>
  <c r="G26" i="18"/>
  <c r="G25" i="18"/>
  <c r="G24" i="18"/>
  <c r="G23" i="18"/>
  <c r="G22" i="18"/>
  <c r="G21" i="18"/>
  <c r="G20" i="18"/>
  <c r="G19" i="18"/>
  <c r="G18" i="18"/>
  <c r="G17" i="18"/>
  <c r="G16" i="18"/>
  <c r="G15" i="18"/>
  <c r="G14" i="18"/>
  <c r="G13" i="18"/>
  <c r="G12" i="18"/>
  <c r="G11" i="18"/>
  <c r="G10" i="18"/>
  <c r="A4" i="18"/>
  <c r="H10" i="10" l="1"/>
  <c r="H9" i="10" s="1"/>
  <c r="A4" i="17" l="1"/>
  <c r="A4" i="16"/>
  <c r="A4" i="10"/>
  <c r="A4" i="9"/>
  <c r="A4" i="12"/>
  <c r="A4" i="7"/>
  <c r="J24" i="10" l="1"/>
  <c r="I24" i="10"/>
  <c r="G24" i="10"/>
  <c r="F24" i="10"/>
  <c r="E24" i="10"/>
  <c r="D24" i="10"/>
  <c r="C24" i="10"/>
  <c r="B24" i="10"/>
  <c r="I39" i="10" l="1"/>
  <c r="I36" i="10" s="1"/>
  <c r="I32" i="10"/>
  <c r="I19" i="10"/>
  <c r="I17" i="10" s="1"/>
  <c r="I14" i="10"/>
  <c r="I10" i="10"/>
  <c r="G39" i="10"/>
  <c r="G36" i="10" s="1"/>
  <c r="G32" i="10"/>
  <c r="G19" i="10"/>
  <c r="G17" i="10" s="1"/>
  <c r="G14" i="10"/>
  <c r="G10" i="10"/>
  <c r="E39" i="10"/>
  <c r="E36" i="10" s="1"/>
  <c r="E32" i="10"/>
  <c r="E19" i="10"/>
  <c r="E17" i="10" s="1"/>
  <c r="E14" i="10"/>
  <c r="E10" i="10"/>
  <c r="C39" i="10"/>
  <c r="C36" i="10" s="1"/>
  <c r="C32" i="10"/>
  <c r="C19" i="10"/>
  <c r="C17" i="10" s="1"/>
  <c r="C14" i="10"/>
  <c r="C10" i="10"/>
  <c r="E9" i="10" l="1"/>
  <c r="G9" i="10"/>
  <c r="C9" i="10"/>
  <c r="I9" i="10"/>
  <c r="D45" i="12"/>
  <c r="D34" i="12"/>
  <c r="D11" i="12"/>
  <c r="J39" i="10"/>
  <c r="J36" i="10" s="1"/>
  <c r="F39" i="10"/>
  <c r="F36" i="10" s="1"/>
  <c r="D39" i="10"/>
  <c r="D36" i="10" s="1"/>
  <c r="B39" i="10"/>
  <c r="B36" i="10" s="1"/>
  <c r="J32" i="10"/>
  <c r="F32" i="10"/>
  <c r="D32" i="10"/>
  <c r="B32" i="10"/>
  <c r="J19" i="10"/>
  <c r="J17" i="10" s="1"/>
  <c r="F19" i="10"/>
  <c r="F17" i="10" s="1"/>
  <c r="D19" i="10"/>
  <c r="D17" i="10" s="1"/>
  <c r="B19" i="10"/>
  <c r="B17" i="10" s="1"/>
  <c r="J14" i="10"/>
  <c r="F14" i="10"/>
  <c r="D14" i="10"/>
  <c r="B14" i="10"/>
  <c r="J10" i="10"/>
  <c r="F10" i="10"/>
  <c r="D10" i="10"/>
  <c r="B10" i="10"/>
  <c r="D19" i="3"/>
  <c r="C19" i="3"/>
  <c r="D16" i="3"/>
  <c r="D10" i="3" s="1"/>
  <c r="C16" i="3"/>
  <c r="C10" i="3" l="1"/>
  <c r="C9" i="3" s="1"/>
  <c r="D66" i="12" s="1"/>
  <c r="H16" i="3"/>
  <c r="J16" i="3" s="1"/>
  <c r="B9" i="10"/>
  <c r="D10" i="12"/>
  <c r="J9" i="10"/>
  <c r="D9" i="10"/>
  <c r="F9" i="10"/>
  <c r="H10" i="3" l="1"/>
  <c r="J10" i="3" s="1"/>
  <c r="D9" i="3"/>
  <c r="C17" i="57" s="1"/>
  <c r="D64" i="12" l="1"/>
  <c r="D44" i="12" s="1"/>
  <c r="D43" i="12" s="1"/>
  <c r="H9" i="3"/>
  <c r="J9" i="3" s="1"/>
</calcChain>
</file>

<file path=xl/comments1.xml><?xml version="1.0" encoding="utf-8"?>
<comments xmlns="http://schemas.openxmlformats.org/spreadsheetml/2006/main">
  <authors>
    <author>User</author>
  </authors>
  <commentList>
    <comment ref="J16" authorId="0" shapeId="0">
      <text>
        <r>
          <rPr>
            <b/>
            <sz val="9"/>
            <color indexed="81"/>
            <rFont val="Tahoma"/>
            <family val="2"/>
          </rPr>
          <t>User:</t>
        </r>
        <r>
          <rPr>
            <sz val="9"/>
            <color indexed="81"/>
            <rFont val="Tahoma"/>
            <family val="2"/>
          </rPr>
          <t xml:space="preserve">
ცვეთა აქვს გამოკლებული</t>
        </r>
      </text>
    </comment>
  </commentList>
</comments>
</file>

<file path=xl/sharedStrings.xml><?xml version="1.0" encoding="utf-8"?>
<sst xmlns="http://schemas.openxmlformats.org/spreadsheetml/2006/main" count="3180" uniqueCount="914">
  <si>
    <t>პრემია</t>
  </si>
  <si>
    <t>მივლინებები</t>
  </si>
  <si>
    <t>ოფისის ხარჯები</t>
  </si>
  <si>
    <t>წარმომადგენლობითი ხარჯები</t>
  </si>
  <si>
    <t>კვების ხარჯები</t>
  </si>
  <si>
    <t>სამედიცინო ხარჯები</t>
  </si>
  <si>
    <t>სხვა დანარჩენი საქონელი და მომსახურება</t>
  </si>
  <si>
    <t>სოციალური უზრუნველყოფა</t>
  </si>
  <si>
    <t>სხვა ხარჯები</t>
  </si>
  <si>
    <t>საკასო ხარჯი</t>
  </si>
  <si>
    <t>ფაქტობრივი ხარჯი</t>
  </si>
  <si>
    <t>ხარჯების ჩამონათვალი</t>
  </si>
  <si>
    <t>1.2.2.1</t>
  </si>
  <si>
    <t>1.2.2.2</t>
  </si>
  <si>
    <r>
      <t>საოფისე ავეჯი</t>
    </r>
    <r>
      <rPr>
        <b/>
        <sz val="5"/>
        <rFont val="Arial"/>
        <family val="2"/>
      </rPr>
      <t/>
    </r>
  </si>
  <si>
    <r>
      <t>კავშირგაბმულობის ხარჯი</t>
    </r>
    <r>
      <rPr>
        <sz val="5"/>
        <rFont val="Arial"/>
        <family val="2"/>
      </rPr>
      <t/>
    </r>
  </si>
  <si>
    <r>
      <t>საფოსტო მომსახურების ხარჯი</t>
    </r>
    <r>
      <rPr>
        <sz val="5"/>
        <rFont val="Arial"/>
        <family val="2"/>
      </rPr>
      <t/>
    </r>
  </si>
  <si>
    <r>
      <t>კომუნალური ხარჯი</t>
    </r>
    <r>
      <rPr>
        <sz val="5"/>
        <rFont val="Arial"/>
        <family val="2"/>
      </rPr>
      <t/>
    </r>
  </si>
  <si>
    <r>
      <t>ელექტროენერგიის ხარჯი</t>
    </r>
    <r>
      <rPr>
        <sz val="5"/>
        <rFont val="Arial"/>
        <family val="2"/>
      </rPr>
      <t/>
    </r>
  </si>
  <si>
    <r>
      <t>წყლის ხარჯი</t>
    </r>
    <r>
      <rPr>
        <sz val="5"/>
        <rFont val="Arial"/>
        <family val="2"/>
      </rPr>
      <t/>
    </r>
  </si>
  <si>
    <r>
      <t>ბუნებრივი და თხევადი აირის ხარჯი</t>
    </r>
    <r>
      <rPr>
        <sz val="5"/>
        <rFont val="Arial"/>
        <family val="2"/>
      </rPr>
      <t/>
    </r>
  </si>
  <si>
    <r>
      <t>ოფისის ხარჯი რომელიც არ არის კლასიფიცირებული</t>
    </r>
    <r>
      <rPr>
        <sz val="5"/>
        <rFont val="Arial"/>
        <family val="2"/>
      </rPr>
      <t/>
    </r>
  </si>
  <si>
    <t>შენობა-ნაგებობების და მათი მიმდებარე ტერიტორიების მიმდინარე რემონტის ხარჯები</t>
  </si>
  <si>
    <t>სხვა კომუნალური ხარჯი</t>
  </si>
  <si>
    <t>საკონსულტაციო, სანოტარო, თარჯიმნის და თარგმნის მომსახურების</t>
  </si>
  <si>
    <r>
      <t>აუდიტორიული მომსახურების ხარჯი</t>
    </r>
    <r>
      <rPr>
        <sz val="5"/>
        <rFont val="Arial"/>
        <family val="2"/>
      </rPr>
      <t/>
    </r>
  </si>
  <si>
    <r>
      <t>შენობა-ნაგებობების დაცვის ხარჯი</t>
    </r>
    <r>
      <rPr>
        <sz val="5"/>
        <rFont val="Arial"/>
        <family val="2"/>
      </rPr>
      <t/>
    </r>
  </si>
  <si>
    <r>
      <t>სხვადასხვა ხარჯები</t>
    </r>
    <r>
      <rPr>
        <sz val="5"/>
        <rFont val="Arial"/>
        <family val="2"/>
      </rPr>
      <t/>
    </r>
  </si>
  <si>
    <t>სესიების, კონფერენციების, ყრილობების, სემინარების და სხვა სამუშაო შეხვედრების მოწყობის ხარჯები</t>
  </si>
  <si>
    <t>კულტურული, სპორტული, საგანმანათლებლო და საგამოფენო ღონისძიებები</t>
  </si>
  <si>
    <t>1.1.1</t>
  </si>
  <si>
    <t>1.1.2</t>
  </si>
  <si>
    <t>1.2.1</t>
  </si>
  <si>
    <t>1.2.2</t>
  </si>
  <si>
    <t>1.2.3</t>
  </si>
  <si>
    <t>1.2.4</t>
  </si>
  <si>
    <t>1.2.5</t>
  </si>
  <si>
    <t>1.2.6</t>
  </si>
  <si>
    <t>1.2.7</t>
  </si>
  <si>
    <t>1.2.8</t>
  </si>
  <si>
    <t>1.2.9</t>
  </si>
  <si>
    <t>1.2.10</t>
  </si>
  <si>
    <t>1.2.11</t>
  </si>
  <si>
    <t>1.2.12</t>
  </si>
  <si>
    <t>1.2.13</t>
  </si>
  <si>
    <t>1.2.14</t>
  </si>
  <si>
    <t>1.2.15</t>
  </si>
  <si>
    <t>სხვა ფასეულობები</t>
  </si>
  <si>
    <t>მცირე ღირებულების აქსესუარები (მაისურები, კეპები, ქუდები, დროშები და ა.შ.)</t>
  </si>
  <si>
    <t>ბანკის მომსახურების ხარჯი</t>
  </si>
  <si>
    <t>1.3.1</t>
  </si>
  <si>
    <t>1.3.2</t>
  </si>
  <si>
    <r>
      <t>დაზღვევის ხარჯი</t>
    </r>
    <r>
      <rPr>
        <sz val="5"/>
        <rFont val="Arial"/>
        <family val="2"/>
      </rPr>
      <t/>
    </r>
  </si>
  <si>
    <t>მოსაკრებლები</t>
  </si>
  <si>
    <t>გადასახადები (გარდა საშემოსავლო და საქონლის ღირებულებაში აღრიცხული დღგ-ის)</t>
  </si>
  <si>
    <t>მიმდინარე რემონტის ხარჯი</t>
  </si>
  <si>
    <t>საწვავ/საპოხი მასალების შეძენის ხარჯი</t>
  </si>
  <si>
    <t>ხარჯები</t>
  </si>
  <si>
    <t>შრომის ანაზღაურება</t>
  </si>
  <si>
    <t>ხელფასები</t>
  </si>
  <si>
    <t>საქონელი და მომსახურება</t>
  </si>
  <si>
    <t>მივლინებები ქვეყნის შიგნით</t>
  </si>
  <si>
    <t>მივლინებები ქვეყნის გარეთ</t>
  </si>
  <si>
    <t>ტრანსპორტისა და ტექნიკის ექსპლოატაციისა და მოვლა-შენახვის ხარჯები</t>
  </si>
  <si>
    <t>N</t>
  </si>
  <si>
    <t>შემოსავლები</t>
  </si>
  <si>
    <t>ფაქტობრივი შემოსავალი</t>
  </si>
  <si>
    <t>საკასო შემოსავალი</t>
  </si>
  <si>
    <t>საწევრო შენატანები</t>
  </si>
  <si>
    <t>შემოსავლები ფულადი სახით</t>
  </si>
  <si>
    <t>1.1.2.1</t>
  </si>
  <si>
    <t>1.1.3</t>
  </si>
  <si>
    <t>სახელმწიფოს მიერ გამოყოფილი თანხები</t>
  </si>
  <si>
    <t>1.1.3.1</t>
  </si>
  <si>
    <t>1.1.3.2</t>
  </si>
  <si>
    <t>საბიუჯეტო დაფინანსება</t>
  </si>
  <si>
    <t>1.1.4</t>
  </si>
  <si>
    <t>1.1.4.1</t>
  </si>
  <si>
    <t>1.1.4.2</t>
  </si>
  <si>
    <t>1.1.4.3</t>
  </si>
  <si>
    <t>1.1.4.4</t>
  </si>
  <si>
    <t>1.1.5</t>
  </si>
  <si>
    <t>შემოსავლები არაფულადი სახით</t>
  </si>
  <si>
    <t>საჯარო ღონისძიებების მეშვეობით მიღებული შემოწირულებები</t>
  </si>
  <si>
    <t>1.2.1.1</t>
  </si>
  <si>
    <t>1.2.1.2</t>
  </si>
  <si>
    <t>შენობა-ნაგებობები</t>
  </si>
  <si>
    <t>სხვა ძირითადი აქტივები</t>
  </si>
  <si>
    <t>სხვა მატერიალური მარაგები</t>
  </si>
  <si>
    <t>სატრანსპორტო საშუალებები</t>
  </si>
  <si>
    <t>მიწა</t>
  </si>
  <si>
    <t>სხვა მანქანა დანადგარები და მოწყობილობები</t>
  </si>
  <si>
    <t>არაფინანსური აქტივების შეძენისათვის გადახდილი თანხები</t>
  </si>
  <si>
    <t>ხელმოწერები:</t>
  </si>
  <si>
    <t>საანგარიშგებო პერიოდი</t>
  </si>
  <si>
    <t>ბანკის დასახელება</t>
  </si>
  <si>
    <t>ანგარიშის გახსნის თარიღი</t>
  </si>
  <si>
    <t>ანგარიშის ნომერი</t>
  </si>
  <si>
    <t>ანგარიშის დახურვის თარიღი</t>
  </si>
  <si>
    <t xml:space="preserve">არაფინანსური აქტივების დასახელება </t>
  </si>
  <si>
    <t>1. ძირითადი აქტივები</t>
  </si>
  <si>
    <t>1.1 შენობა-ნაგებობები</t>
  </si>
  <si>
    <t xml:space="preserve">  1.1.1 საცხოვრებელი შენობები</t>
  </si>
  <si>
    <t xml:space="preserve">  1.1.2 არასაცხოვრებელი შენობები</t>
  </si>
  <si>
    <t xml:space="preserve">  1.1.3 სხვა ნაგებობები</t>
  </si>
  <si>
    <t>1.2 მანქანა-დანადგარები და ინვენტარი</t>
  </si>
  <si>
    <t xml:space="preserve">  1.2.1 სატრანსპორტო საშუალებები</t>
  </si>
  <si>
    <t xml:space="preserve">  1.2.2 სხვა მანქანა-დანადგარები და ინვეტარი</t>
  </si>
  <si>
    <t>1.3 სხვა ძირითადი აქტივები</t>
  </si>
  <si>
    <t xml:space="preserve">  1.3.1 კულტივირებული აქტივები</t>
  </si>
  <si>
    <t xml:space="preserve">  1.3.2 არამატერიალური ძირითადი აქტივები</t>
  </si>
  <si>
    <t xml:space="preserve">    1.3.2.1 ლიცენზიები</t>
  </si>
  <si>
    <t xml:space="preserve">    1.3.2.2 სხვა არამატერიალური ძირითადი აქტივები</t>
  </si>
  <si>
    <t xml:space="preserve">  1.3.3 დაუმთავრებელი მშენებლობა</t>
  </si>
  <si>
    <t xml:space="preserve">  1.3.4 სხვა დანარჩენი ძირითადი აქტივები</t>
  </si>
  <si>
    <t>2. მატერიალური მარაგები</t>
  </si>
  <si>
    <t>3. ფასეულობები</t>
  </si>
  <si>
    <t>4. არაწარმოებული აქტივები</t>
  </si>
  <si>
    <t xml:space="preserve"> 4.1 მიწა</t>
  </si>
  <si>
    <t xml:space="preserve"> 4.2 წიაღისეული</t>
  </si>
  <si>
    <t xml:space="preserve"> 4.3 სხვა ბუნებრივი აქტივები</t>
  </si>
  <si>
    <t xml:space="preserve">   4.3.2 სხვა დანარჩენი ბუნებრივი აქტივები</t>
  </si>
  <si>
    <t xml:space="preserve"> 4.4 არაწარმოებული არამატერიალური აქტივები</t>
  </si>
  <si>
    <t>ბ.ა.</t>
  </si>
  <si>
    <t>ფორმა ივსება ქართული შრიფტით (sylfaen), ფონტის ზომა 10</t>
  </si>
  <si>
    <t>ოპერაციის თარიღი</t>
  </si>
  <si>
    <t>ნაღდი ფული სალაროში ეროვნულ ვალუტაში</t>
  </si>
  <si>
    <t>ნაღდი ფული სალაროში უცხოურ ვალუტაში</t>
  </si>
  <si>
    <t>საანგარიშსწორებო (მიმდინარე) ანგარიში ბანკში</t>
  </si>
  <si>
    <t>სავალუტო ანგარიში ბანკში</t>
  </si>
  <si>
    <t>დეპოზიტები ბანკში ეროვნულ ვალუტაში</t>
  </si>
  <si>
    <t>დეპოზიტები ბანკში უცხოურ ვალუტაში</t>
  </si>
  <si>
    <t>სხვა ანგარიშები ბანკში</t>
  </si>
  <si>
    <t>სხვა ფინანსური აქტივები</t>
  </si>
  <si>
    <t>მოთხოვნები მიწოდებიდან და მომსახურებიდან</t>
  </si>
  <si>
    <t>მოთხოვნები მივლინებით</t>
  </si>
  <si>
    <t>მოთხოვნები დანაკლისებით</t>
  </si>
  <si>
    <t>ანგარიშვალდებული პირების მიმართ სხვა მოთხოვნები</t>
  </si>
  <si>
    <t>გადახდილი დღგ</t>
  </si>
  <si>
    <t>წინასწარ გადახდილი მოგების გადასახადი</t>
  </si>
  <si>
    <t>სხვა საგადასახადო აქტივი</t>
  </si>
  <si>
    <t>წინასწარ გადახდილი საიჯარო ქირა</t>
  </si>
  <si>
    <t>მოთხოვნები სხვა წინასწარი გადახდებით</t>
  </si>
  <si>
    <t>მისაღები პროცენტები</t>
  </si>
  <si>
    <t>მისაღები დივიდენდები</t>
  </si>
  <si>
    <t>მისაღები საწევროები და ერთჯერადი შენატანები</t>
  </si>
  <si>
    <t>სხვა დანარჩენი დებიტორული დავალიანებები</t>
  </si>
  <si>
    <t>მანქანა-დანადგარები და ინვენტარი</t>
  </si>
  <si>
    <t>ფასეულობები</t>
  </si>
  <si>
    <t>არაწარმოებული აქტივები</t>
  </si>
  <si>
    <t>ფინანსური ვალდებულებები</t>
  </si>
  <si>
    <t>ვალდებულებები მოწოდებიდან და მომსახურებიდან</t>
  </si>
  <si>
    <t>გადასახდელი მოგების გადასახადი</t>
  </si>
  <si>
    <t>გადასახდელი საშემოსავლო გადასახადი</t>
  </si>
  <si>
    <t>გადასახდელი დღგ</t>
  </si>
  <si>
    <t>ბიუჯეტის წინაშე სხვა ვალდებულებები</t>
  </si>
  <si>
    <t>გადასახდელი ხელფასები შტატით მომუშავეთათვის</t>
  </si>
  <si>
    <t>გადასახდელი ხელფასები შტატგარეშე მომუშავეთათვის</t>
  </si>
  <si>
    <t>ვალდებულებები მივლინებით</t>
  </si>
  <si>
    <t>სასამართლოს ან/და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t>
  </si>
  <si>
    <t>წინასწარ მიღებული საიჯარო ქირა</t>
  </si>
  <si>
    <t>ვალდებულებები წინასწარ მიღებული სხვა შემოსავლებით</t>
  </si>
  <si>
    <t>გადასახდელი პროცენტები</t>
  </si>
  <si>
    <t>გადასახდელი საწევროები და ერთჯერადი შენატანები</t>
  </si>
  <si>
    <t>სხვა დანარჩენი კრედიტორული დავალიანებები</t>
  </si>
  <si>
    <t>საოპერაციო იჯარით აღებული ძირითადი აქტივები და მათთან დაკავშირებული დანახარჯები</t>
  </si>
  <si>
    <t>პასუხსაგებ შენახვაზე მიღებული მატერიალური ფასეულობები</t>
  </si>
  <si>
    <t>გადახდისუუნარო დებიტორების ჩამოწერილი დავალიანება</t>
  </si>
  <si>
    <t>პირობითი მოთხოვნები</t>
  </si>
  <si>
    <t>პირობითი ვალდებულებები</t>
  </si>
  <si>
    <t>საკუთარი სახსრებით კაპიტალის შექმნა</t>
  </si>
  <si>
    <t>ამორტიზირებული ძირითადი აქტივები</t>
  </si>
  <si>
    <t>ვადაგადაცილებული დავალიანებები</t>
  </si>
  <si>
    <t>დამქირავებლის მიერ ფულადი და სასაქონლო ფორმით გაწეული სოციალური დახმარებით ვალდებულებები</t>
  </si>
  <si>
    <t>ანგარიშის დასახელება</t>
  </si>
  <si>
    <t>სულ აქტივები</t>
  </si>
  <si>
    <t>სულ ფინანსური აქტივები და სხვა დებიტორული დავალიანებები</t>
  </si>
  <si>
    <t>სულ არაფინანსური აქტივები</t>
  </si>
  <si>
    <t>სულ ფინანსური ვალდებულებები და სხვა კრედიტორული დავალიანებები</t>
  </si>
  <si>
    <t>სულ კაპიტალი</t>
  </si>
  <si>
    <t>საცნობარო მუხლები</t>
  </si>
  <si>
    <t>სულ ვალდებულებები და კაპიტალი</t>
  </si>
  <si>
    <t>საანგარიშგებო თარიღი</t>
  </si>
  <si>
    <t>ბანკი</t>
  </si>
  <si>
    <t>სს ვითიბი ბანკი ჯორჯია</t>
  </si>
  <si>
    <t>სს ინვესტბანკი </t>
  </si>
  <si>
    <t>სს კორ სტანდარტ ბანკი</t>
  </si>
  <si>
    <t>სს ზირაათ ბანკის თბილისის ფილიალი </t>
  </si>
  <si>
    <t>სს ბანკი ქართუ</t>
  </si>
  <si>
    <t>სს საქართველოს ბანკი</t>
  </si>
  <si>
    <t>სს ბითიეი ბანკი</t>
  </si>
  <si>
    <t>სს თიბისი ბანკი </t>
  </si>
  <si>
    <t>სს ლიბერთი ბანკი</t>
  </si>
  <si>
    <t>სს პროკრედიტ ბანკი</t>
  </si>
  <si>
    <t>სს ბანკი რესპუბლიკა </t>
  </si>
  <si>
    <t>სს პრივატბანკი</t>
  </si>
  <si>
    <t>სს ბაზისბანკი </t>
  </si>
  <si>
    <t>სს აზერბაიჯანის საერთაშორისო ბანკი - საქართველო </t>
  </si>
  <si>
    <t>ღია სააქციო საზოგადოების კავკასიის განვითარების ბანკის თბილისის ფილიალი</t>
  </si>
  <si>
    <t>სს ეიჩ ეს ბი სი ბანკი საქართველო </t>
  </si>
  <si>
    <t>სს პროგრეს ბანკი</t>
  </si>
  <si>
    <t>სს ხალიკ ბანკი საქართველო</t>
  </si>
  <si>
    <t>სს ბანკი კონსტანტა</t>
  </si>
  <si>
    <t>თარიღი</t>
  </si>
  <si>
    <t>ნაშთი (პერიოდის დასაწყისში)</t>
  </si>
  <si>
    <t>ლარი</t>
  </si>
  <si>
    <t>რაოდენ.</t>
  </si>
  <si>
    <t>ნაშთი (პერიოდის ბოლოს)</t>
  </si>
  <si>
    <t>შემოსავლის ტიპი</t>
  </si>
  <si>
    <t>პირადი ნომერი</t>
  </si>
  <si>
    <t>რაოდენობა/ მოცულობა</t>
  </si>
  <si>
    <t>დამატებითი ინფორმაცია</t>
  </si>
  <si>
    <t>საწევრო</t>
  </si>
  <si>
    <t>ფულადი შემოწირულობები</t>
  </si>
  <si>
    <t>არაფულადი შემოწირულობები</t>
  </si>
  <si>
    <t>სხვა შემოსავლები</t>
  </si>
  <si>
    <t>საკადასტრო ნომერი</t>
  </si>
  <si>
    <t>შენობა-ნაგებობის ტიპები</t>
  </si>
  <si>
    <t>საცხოვრებელი შენობები</t>
  </si>
  <si>
    <t>არასაცხოვრებელი შენობები</t>
  </si>
  <si>
    <t>სხვა ნაგებობები</t>
  </si>
  <si>
    <r>
      <t>ფართობი მ</t>
    </r>
    <r>
      <rPr>
        <b/>
        <vertAlign val="superscript"/>
        <sz val="10"/>
        <color theme="1"/>
        <rFont val="Sylfaen"/>
        <family val="1"/>
      </rPr>
      <t>2</t>
    </r>
  </si>
  <si>
    <t>საბალანსო ღირებულება</t>
  </si>
  <si>
    <t>ბალანსზე აყვანის თარიღი</t>
  </si>
  <si>
    <t>დახასიათება</t>
  </si>
  <si>
    <t>მარკა</t>
  </si>
  <si>
    <t>მოდელი</t>
  </si>
  <si>
    <t>წარმოების წელი</t>
  </si>
  <si>
    <t>სახელმწიფო ნომერი</t>
  </si>
  <si>
    <t>სატრანსპორტო საშუალების ტიპი</t>
  </si>
  <si>
    <t>შემოსავლების ჩამონათვალი</t>
  </si>
  <si>
    <t>საკანცელარიო საქონლის, საოფისე ტექნიკისა და ინვენტარის შეძენის, დამონტაჟების და მოვლა-შენახვის ხარჯები</t>
  </si>
  <si>
    <t>1.1.6</t>
  </si>
  <si>
    <t>ვალდებულებების კლება</t>
  </si>
  <si>
    <t>კომერციული ბანკებიდან მიღებული სესხების დაფარვა</t>
  </si>
  <si>
    <t>სხვა სესხების დაფარვა</t>
  </si>
  <si>
    <t>საწესდებო კაპიტალი</t>
  </si>
  <si>
    <t>ნაშთი პერიოდის დასაწყისში</t>
  </si>
  <si>
    <t>ნაშთი პერიოდის ბოლოს</t>
  </si>
  <si>
    <t xml:space="preserve">   2.2 დაუმთავრებელი წარმოება</t>
  </si>
  <si>
    <t xml:space="preserve">   2.3 მზა პროდუქცია</t>
  </si>
  <si>
    <t xml:space="preserve">   2.4 შემდგომი რეალიზაციისათვის შეძენილი საქონელი</t>
  </si>
  <si>
    <t xml:space="preserve">   2.5 ფულადი დოკუმენტები</t>
  </si>
  <si>
    <t xml:space="preserve">   2.6 სათადარიგო ნაწილები</t>
  </si>
  <si>
    <t xml:space="preserve">   2.7 სხვა დანარჩენი მატერიალური მარაგები</t>
  </si>
  <si>
    <t xml:space="preserve"> 3.1 ძვირფასი ქვები და ლითონები</t>
  </si>
  <si>
    <t xml:space="preserve"> 3.2 ხელოვნების ნიმუშები</t>
  </si>
  <si>
    <t xml:space="preserve"> 3.3 სხვა ფასეულობები</t>
  </si>
  <si>
    <t>ხელმძღვანელი</t>
  </si>
  <si>
    <t>პასუხისმგებელი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</si>
  <si>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</si>
  <si>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</si>
  <si>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ფორმა N3 - საარჩევნო კამპანიის ფონდის შემოსავლები</t>
  </si>
  <si>
    <r>
      <rPr>
        <b/>
        <sz val="10"/>
        <rFont val="Sylfaen"/>
        <family val="1"/>
      </rPr>
      <t>ბუღალტერი</t>
    </r>
    <r>
      <rPr>
        <sz val="10"/>
        <rFont val="Sylfaen"/>
        <family val="1"/>
      </rPr>
      <t xml:space="preserve"> (ან საამისოდ უფლებამოსილი </t>
    </r>
  </si>
  <si>
    <t>ანგარიშვალდებული პირის დასახელება:</t>
  </si>
  <si>
    <t>ვალუტა</t>
  </si>
  <si>
    <t>…</t>
  </si>
  <si>
    <t>მომსახურების მოკლე აღწერილობა</t>
  </si>
  <si>
    <t>...</t>
  </si>
  <si>
    <t>ძირითადი კაპიტალის მოხმარება</t>
  </si>
  <si>
    <t>თანხა / ღირებულება (ლარებში)</t>
  </si>
  <si>
    <t>1.2.2.3</t>
  </si>
  <si>
    <t>1.2.2.4</t>
  </si>
  <si>
    <t>1.2.2.5</t>
  </si>
  <si>
    <t>1.2.2.6</t>
  </si>
  <si>
    <t>1.2.2.6.1</t>
  </si>
  <si>
    <t>1.2.2.6.2</t>
  </si>
  <si>
    <t>1.2.2.6.3</t>
  </si>
  <si>
    <t>1.2.2.6.4</t>
  </si>
  <si>
    <t>1.2.2.7</t>
  </si>
  <si>
    <t>1.2.6.1</t>
  </si>
  <si>
    <t>1.2.6.2</t>
  </si>
  <si>
    <t>ზრდა პერიოდის განმავლობაში</t>
  </si>
  <si>
    <t>კლება პერიოდის განმავლობაში</t>
  </si>
  <si>
    <t>შემოსავალი პერიოდის განმავლობაში</t>
  </si>
  <si>
    <t>გასავალი პერიოდის განმავლობაში</t>
  </si>
  <si>
    <t>საიჯარო ქირის ხარჯი</t>
  </si>
  <si>
    <t>1.6.1</t>
  </si>
  <si>
    <t>1.6.2</t>
  </si>
  <si>
    <t>1.6.3</t>
  </si>
  <si>
    <t>1.6.4</t>
  </si>
  <si>
    <t>ფორმა N5 - საარჩევნო კამპანიის ფონდის ხარჯები</t>
  </si>
  <si>
    <t>ნაშთი პერიოდის სადაწყისში</t>
  </si>
  <si>
    <t>შემოწირულებები</t>
  </si>
  <si>
    <t>შემოწირულებები ფიზიკური პირებისაგან (უძრავი ქონება)</t>
  </si>
  <si>
    <t>შემოწირულებები ფიზიკური პირებისაგან (სხვა)</t>
  </si>
  <si>
    <t>შემოწირულებები ფიზიკური პირებისაგან</t>
  </si>
  <si>
    <t>შემოწირულებები ფიზიკური პირებისაგან (მოძრავი ქონება)</t>
  </si>
  <si>
    <t>ტრანზ -აქციის N</t>
  </si>
  <si>
    <t>ნაშთი</t>
  </si>
  <si>
    <t>სალაროს ნაშთი პერიოდის დასაწყისში</t>
  </si>
  <si>
    <t>სალაროს ნაშთი პერიოდის ბოლოს</t>
  </si>
  <si>
    <t>ფორმა ივსება ქართული შრიფტით (Sylfaen), ფონტის ზომა 10</t>
  </si>
  <si>
    <t>შენიშვნა</t>
  </si>
  <si>
    <r>
      <t xml:space="preserve">ბუღალტერი </t>
    </r>
    <r>
      <rPr>
        <sz val="10"/>
        <rFont val="Sylfaen"/>
        <family val="1"/>
      </rPr>
      <t xml:space="preserve">(ან საამისოდ უფლებამოსილი </t>
    </r>
  </si>
  <si>
    <t>ოპერაციის დანიშნულება</t>
  </si>
  <si>
    <t xml:space="preserve">ფორმა N4.1 - სხვადასხვა ხარჯებისა და სხვა დანარჩენი საქონლისა და მომსახურების </t>
  </si>
  <si>
    <t>განმარტებითი შენიშვნა*</t>
  </si>
  <si>
    <t>1.6.4.1</t>
  </si>
  <si>
    <t>1.6.4.2</t>
  </si>
  <si>
    <t>1.2.15.1</t>
  </si>
  <si>
    <t>1.2.15.2</t>
  </si>
  <si>
    <t>ხარჯის კლასიფიკაცია ბუნებისა და შინაარსის მიხედვით</t>
  </si>
  <si>
    <t xml:space="preserve">ფორმა N5.1 - სხვადასხვა ხარჯებისა და სხვა დანარჩენი საქონლისა და მომსახურების </t>
  </si>
  <si>
    <t>სულ **</t>
  </si>
  <si>
    <t>სულ**</t>
  </si>
  <si>
    <t>1.6.5</t>
  </si>
  <si>
    <t>ზარალი კურსთაშორისი სხვაობებიდან</t>
  </si>
  <si>
    <t>სულ*</t>
  </si>
  <si>
    <t>სახელი</t>
  </si>
  <si>
    <t>გვარი</t>
  </si>
  <si>
    <t>თვე</t>
  </si>
  <si>
    <t>პოზიცია</t>
  </si>
  <si>
    <t>სულ *</t>
  </si>
  <si>
    <t>ხელფასი</t>
  </si>
  <si>
    <t>განაცემის ტიპი</t>
  </si>
  <si>
    <t>1.2.8.1</t>
  </si>
  <si>
    <t>1.2.8.2</t>
  </si>
  <si>
    <t>1.2.8.3</t>
  </si>
  <si>
    <t>რეკლამის ხარჯები</t>
  </si>
  <si>
    <t>სატელევიზიო რეკლამის ხარჯები</t>
  </si>
  <si>
    <t>ბეჭდური რეკლამის ხარჯები</t>
  </si>
  <si>
    <t>სხვა სარეკლამო ხარჯები</t>
  </si>
  <si>
    <t>1.2.8.4</t>
  </si>
  <si>
    <t>ინტერნეტ-რეკლამის ხარჯი</t>
  </si>
  <si>
    <t>ბრენდირებული აქსესუარებით რეკლამის ხარჯი</t>
  </si>
  <si>
    <t>1.2.8.5</t>
  </si>
  <si>
    <t>ფორმა N4.3 - მივლინებები</t>
  </si>
  <si>
    <t xml:space="preserve">ხარჯებში ჩამოწერილი მარაგები </t>
  </si>
  <si>
    <t>სალაროს შემოსავალი, ლარში</t>
  </si>
  <si>
    <t>სალაროს გასავალი, ლარში</t>
  </si>
  <si>
    <t>1.2.13.1</t>
  </si>
  <si>
    <t>1.2.13.2</t>
  </si>
  <si>
    <t>ავტოსატრანსპორტო საშუალებების იჯარის ხარჯი</t>
  </si>
  <si>
    <t>უძრავი ქონების იჯარის ხარჯი</t>
  </si>
  <si>
    <t>1.2.13.3</t>
  </si>
  <si>
    <t>სხვა მოძრავი ქონების იჯარის ხარჯი</t>
  </si>
  <si>
    <t>ხელშეკრულების დადების თარიღი</t>
  </si>
  <si>
    <t>ხელშეკრულების საგანი</t>
  </si>
  <si>
    <t>შენობა-ნაგებობების ტიპი</t>
  </si>
  <si>
    <t>იურიდიული მისმართი</t>
  </si>
  <si>
    <t>იჯარის ობიექტის სახეობა</t>
  </si>
  <si>
    <t>ტექნიკური მახასიათებლები</t>
  </si>
  <si>
    <t>მეიჯარის სახელი</t>
  </si>
  <si>
    <t>მეიჯარის გვარი</t>
  </si>
  <si>
    <t>მეიჯარე ორგანიზაციის დასახელება</t>
  </si>
  <si>
    <t>ყოველთვური საიჯარო გადასახადი (ლარში)</t>
  </si>
  <si>
    <t>მეიჯარის პირადი ნომერი (ფიზიკური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</si>
  <si>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</si>
  <si>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</si>
  <si>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გადახდის წყაროსთან დაკავებული საშემოსავლო გადასახადი</t>
  </si>
  <si>
    <t>ხელშეკრულების თანხა (ლარში)</t>
  </si>
  <si>
    <t>მოწოდებული საქონლის/მომსახურების ღირებულება (ლარში)</t>
  </si>
  <si>
    <t>ვალდებულების ნაშთი (ლარში) საანგარიშგებო პერიოდის ბოლოს</t>
  </si>
  <si>
    <t>მეიჯარე ორგანიზაციის საიდენტიფიკაციო ნომერი</t>
  </si>
  <si>
    <t>რეკლამის ხარჯი</t>
  </si>
  <si>
    <t>იჯარის ხარჯი</t>
  </si>
  <si>
    <t>არაფინანსური აქტივების ზრდა</t>
  </si>
  <si>
    <t>დაუმთავრებელი მშენებლობა</t>
  </si>
  <si>
    <t>სხვა მანქანა დანადგარები და ინვენტარი</t>
  </si>
  <si>
    <t>პირებისათვის მატერიალური და არამატერიალური ფასეულობების გადაცემა</t>
  </si>
  <si>
    <t>სხვა დანარჩენი ძირითადი აქტივები</t>
  </si>
  <si>
    <t>დამხმარე ხასიათის საქმიანობისათვის გაწეული ხარჯები</t>
  </si>
  <si>
    <t>დამხმარე ხასიათის საქმიანობიდან მიღებული სახსრები</t>
  </si>
  <si>
    <t>გაგზავნის თარიღი</t>
  </si>
  <si>
    <t>სესხის აღების თარიღი</t>
  </si>
  <si>
    <t>სესხის გამცემი ბანკი</t>
  </si>
  <si>
    <t>სესხის ტიპი</t>
  </si>
  <si>
    <t>საკონტრაქტო წლიური საპროცენტო განაკვეთი</t>
  </si>
  <si>
    <t>სესხის დაფარვის პირობები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</si>
  <si>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</si>
  <si>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ფონდები</t>
  </si>
  <si>
    <t>დაუფარავი დეფიციტი</t>
  </si>
  <si>
    <t xml:space="preserve">   4.3.1 ტელე/რადიოსიხშირული სპექტრით სარგებლობის ლიცენზია</t>
  </si>
  <si>
    <t>კონტრაგენტის დასახელება (იურიდიული პირი)/სახელი, გვარი (ფიზიკური პირი)</t>
  </si>
  <si>
    <t>კონტრაგენტის საიდენტიფიკაციო ნომერი/პირადი ნომერი</t>
  </si>
  <si>
    <t>კონტრაგენტისათვის გადახდილი თანხა (ლარში)</t>
  </si>
  <si>
    <t>კომერციული ბანკებიდან მიღებული სესხები/კრედიტები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</si>
  <si>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</si>
  <si>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</si>
  <si>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</si>
  <si>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სხვა ფინანსური აქტივების ზრდა</t>
  </si>
  <si>
    <t>სხვა არაფულადი შემოსავლები (მათ შორის  მოგება კურსთაშორისი სხვაობებიდან)</t>
  </si>
  <si>
    <t xml:space="preserve">სხვა ფულადი შემოსავლები </t>
  </si>
  <si>
    <t>1.2.1.3</t>
  </si>
  <si>
    <t>სულ:*</t>
  </si>
  <si>
    <r>
      <t>ბუღალტერი</t>
    </r>
    <r>
      <rPr>
        <sz val="10"/>
        <rFont val="Sylfaen"/>
        <family val="1"/>
      </rPr>
      <t xml:space="preserve"> (ან საამისოდ უფლებამოსილი პასუხისმგებელი პირი)</t>
    </r>
  </si>
  <si>
    <t>ქონების აღწერილობა ****</t>
  </si>
  <si>
    <t>ფორმა N5.3 - მივლინებები</t>
  </si>
  <si>
    <t>ფორმა N5.5 - რეკლამის ხარჯი</t>
  </si>
  <si>
    <t>რეკლამის ფორმა</t>
  </si>
  <si>
    <t>შემსრულებელი კომპანია/პირი</t>
  </si>
  <si>
    <t>საიდენტიფიკაციო ნომერი</t>
  </si>
  <si>
    <t>რეკლამის დამკვეთი*</t>
  </si>
  <si>
    <t>ტირაჟი/ხანგრძლივობა</t>
  </si>
  <si>
    <t>ფართობი**</t>
  </si>
  <si>
    <t>ერთეულის ტიპი (კვ.მ.; წუთი...)</t>
  </si>
  <si>
    <t>ერთეულის ღირებულება (ლარი)</t>
  </si>
  <si>
    <t>ჯამური ღირებულება (ლარი)</t>
  </si>
  <si>
    <t>სულ:****</t>
  </si>
  <si>
    <r>
      <t>ბუღალტერი</t>
    </r>
    <r>
      <rPr>
        <sz val="10"/>
        <rFont val="Sylfaen"/>
        <family val="1"/>
      </rPr>
      <t xml:space="preserve"> 
(ან საამისოდ უფლებამოსილი პასუხისმგებელი პირი)</t>
    </r>
  </si>
  <si>
    <t>გარე რეკლამის ხარჯი *</t>
  </si>
  <si>
    <t>1.2.8.6</t>
  </si>
  <si>
    <t xml:space="preserve">ხელმძღვანელი                                           </t>
  </si>
  <si>
    <t xml:space="preserve"> ბუღალტერი (ან საამისოდ უფლებამოსილი </t>
  </si>
  <si>
    <t xml:space="preserve">           ბ.ა.</t>
  </si>
  <si>
    <t xml:space="preserve"> პასუხისმგებელი პირი)</t>
  </si>
  <si>
    <t>შემოწირულებები იურიდიული პირებისაგან</t>
  </si>
  <si>
    <t>1.1.2.2</t>
  </si>
  <si>
    <t>1.1.2.3</t>
  </si>
  <si>
    <t>შემოწირულებები იურიდიული  პირებისაგან (უძრავი ქონება)</t>
  </si>
  <si>
    <t>შემოწირულებები იურიდიული  პირებისაგან (მოძრავი ქონება)</t>
  </si>
  <si>
    <t>შემოწირულებები იურიდიული  პირებისაგან (სხვა)</t>
  </si>
  <si>
    <t>მივლინება</t>
  </si>
  <si>
    <t>ფორმა N4.5 - რეკლამის ხარჯი</t>
  </si>
  <si>
    <t>ლექციების, გამოფენების და სხვა საჯარო ღონისძიებების მოწყობით მიღებული შემოსავლები</t>
  </si>
  <si>
    <t>რეკლამირებული სუბიექტი***</t>
  </si>
  <si>
    <t>*</t>
  </si>
  <si>
    <t xml:space="preserve">რეკლამის ჯამური ხარჯი </t>
  </si>
  <si>
    <t>სატელევიზიო რეკლამა</t>
  </si>
  <si>
    <t xml:space="preserve">შემოსავლები </t>
  </si>
  <si>
    <t>საბიუჯეტო შემოსავალი</t>
  </si>
  <si>
    <t>მიზნობრივი დაფინანსება</t>
  </si>
  <si>
    <t>შემოწირულება</t>
  </si>
  <si>
    <t>2.3.1</t>
  </si>
  <si>
    <t xml:space="preserve">               ფულადი</t>
  </si>
  <si>
    <t>2.3.2</t>
  </si>
  <si>
    <t xml:space="preserve">               არაფულადი</t>
  </si>
  <si>
    <t>2.3.3</t>
  </si>
  <si>
    <t xml:space="preserve">               იურიდიული პირის ფულადი სახით</t>
  </si>
  <si>
    <t>2.3.4</t>
  </si>
  <si>
    <t xml:space="preserve">               იურიდიული პირის არაფულადი სახით</t>
  </si>
  <si>
    <t>2.3.5</t>
  </si>
  <si>
    <t xml:space="preserve">               საწევრო</t>
  </si>
  <si>
    <t>საგამომცემლო საქმიანობიდან მიღებული თანხები</t>
  </si>
  <si>
    <t>საბანკო დაწესებულება</t>
  </si>
  <si>
    <t xml:space="preserve"> საბანკო ანგარიშის ნომერი</t>
  </si>
  <si>
    <t>**</t>
  </si>
  <si>
    <t>***</t>
  </si>
  <si>
    <t>****</t>
  </si>
  <si>
    <t>სხვა არაფულადი შემოსავლები (მათ შორის მოგება კურსთაშორისი სხვაობიდან)</t>
  </si>
  <si>
    <r>
      <t xml:space="preserve">გარე რეკლამის ხარჯი </t>
    </r>
    <r>
      <rPr>
        <b/>
        <sz val="10"/>
        <rFont val="Sylfaen"/>
        <family val="1"/>
      </rPr>
      <t>*</t>
    </r>
  </si>
  <si>
    <t>დანიშნულება</t>
  </si>
  <si>
    <t>ადგილი</t>
  </si>
  <si>
    <t>პერიოდი (დღეებში)</t>
  </si>
  <si>
    <t>ხარჯი</t>
  </si>
  <si>
    <t xml:space="preserve">ფაქტობრივი </t>
  </si>
  <si>
    <t xml:space="preserve">საკასო </t>
  </si>
  <si>
    <t>პირადი ნომერი / საიდენტიფიკაციო კოდი</t>
  </si>
  <si>
    <t>განსხვავებული სქესის წარმომადგენელთათვის გათვალისწინებული დანამატი</t>
  </si>
  <si>
    <t xml:space="preserve">ფორმა N4 - ხარჯები </t>
  </si>
  <si>
    <t>(საარჩევნო კამპანიის ფონდის ხარჯების გარდა)</t>
  </si>
  <si>
    <r>
      <rPr>
        <b/>
        <sz val="10"/>
        <rFont val="Sylfaen"/>
        <family val="1"/>
      </rPr>
      <t>*</t>
    </r>
    <r>
      <rPr>
        <sz val="10"/>
        <rFont val="Sylfaen"/>
        <family val="1"/>
      </rPr>
      <t xml:space="preserve"> 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r>
  </si>
  <si>
    <r>
      <t xml:space="preserve">** </t>
    </r>
    <r>
      <rPr>
        <sz val="10"/>
        <rFont val="Sylfaen"/>
        <family val="1"/>
      </rPr>
      <t>ჯამური მაჩვენებლები უნდა ედრებოდეს ფორმა N 4-ში წარმოდგენილ N 1.2.15 და N 1.6.4 მუხლების შესაბამის მნიშნელობათა ჯამს</t>
    </r>
  </si>
  <si>
    <r>
      <rPr>
        <b/>
        <sz val="10"/>
        <rFont val="Sylfaen"/>
        <family val="1"/>
      </rPr>
      <t xml:space="preserve">* </t>
    </r>
    <r>
      <rPr>
        <sz val="10"/>
        <rFont val="Sylfaen"/>
        <family val="1"/>
      </rPr>
      <t>ფორმა N4.1 ივსება მხოლოდ იმ შემთხვევაში, თუ ფორმა N4-ში წარმოდგენილი სხვადასხვა ხარჯები (1.6.4), სხვა დანარჩენი საქონლისა და მომსახურების (1.2.15) ფაქტიური და საკასო ხარჯის მოცულობა ცალ-ცალკე ან ერთად აღებული აღემატება ამავე ფორმის N 1.2 ან  N 1.6 მუხლების შესაბამისი მნიშვნელობების 5 %-ს ან 1000 ლარს</t>
    </r>
  </si>
  <si>
    <r>
      <rPr>
        <b/>
        <sz val="10"/>
        <rFont val="Sylfaen"/>
        <family val="1"/>
      </rPr>
      <t xml:space="preserve"> *</t>
    </r>
    <r>
      <rPr>
        <sz val="10"/>
        <rFont val="Sylfaen"/>
        <family val="1"/>
      </rPr>
      <t xml:space="preserve"> ჯამური მაჩვენებლები უნდა ედრებოდეს ფორმა N4-ში და N5-ში წარმოდგენილი N 1.1.1 და N 1.1.2 მუხლების შესაბამის მნიშვნელობათა ჯამს.</t>
    </r>
  </si>
  <si>
    <t>სულ: *</t>
  </si>
  <si>
    <t>სესხის ოდენობა</t>
  </si>
  <si>
    <t>სესხის ვადა (თვეების რაოდენ.)</t>
  </si>
  <si>
    <t>სესხის უზრუნვ.</t>
  </si>
  <si>
    <t>თავდებობა (კი/არა)</t>
  </si>
  <si>
    <r>
      <rPr>
        <b/>
        <sz val="10"/>
        <rFont val="Sylfaen"/>
        <family val="1"/>
      </rPr>
      <t xml:space="preserve">* </t>
    </r>
    <r>
      <rPr>
        <sz val="10"/>
        <rFont val="Sylfaen"/>
        <family val="1"/>
      </rPr>
      <t>ჯამური მაჩვენებლები უნდა ედრებოდეს ფორმა N4-ში და N5-ში წარმოდგენილი N1.3 მუხლების შესაბამის მნიშვნელობათა ჯამს</t>
    </r>
  </si>
  <si>
    <r>
      <rPr>
        <b/>
        <sz val="10"/>
        <rFont val="Sylfaen"/>
        <family val="1"/>
      </rPr>
      <t xml:space="preserve">** </t>
    </r>
    <r>
      <rPr>
        <sz val="10"/>
        <rFont val="Sylfaen"/>
        <family val="1"/>
      </rPr>
      <t>ბეჭდური და ინტერნეტ რეკლამის შემთხვევაში</t>
    </r>
  </si>
  <si>
    <r>
      <rPr>
        <b/>
        <sz val="10"/>
        <rFont val="Sylfaen"/>
        <family val="1"/>
      </rPr>
      <t xml:space="preserve">**** </t>
    </r>
    <r>
      <rPr>
        <sz val="10"/>
        <rFont val="Sylfaen"/>
        <family val="1"/>
      </rPr>
      <t>ჯამური მაჩვენებლები უნდა ედრებოდეს ფორმა N4-ში წარმოდგენილი N 1.2.8 მუხლის  შესაბამის მნიშვნელობებს</t>
    </r>
  </si>
  <si>
    <r>
      <t xml:space="preserve">***** </t>
    </r>
    <r>
      <rPr>
        <sz val="10"/>
        <rFont val="Sylfaen"/>
        <family val="1"/>
      </rPr>
      <t>გარე რეკლამად არ ითვლება და ეს ფორმა არ მოიცავს პარტიის/საარჩევნო სუბიექტის ოფისის ფასადზე ან/და ღონისძიების გამართვის ადგილას სარეკლამო მასალის განთავსების (და არა დამზადება-დამონტაჟების) ხარჯს</t>
    </r>
  </si>
  <si>
    <r>
      <rPr>
        <b/>
        <sz val="10"/>
        <rFont val="Sylfaen"/>
        <family val="1"/>
      </rPr>
      <t xml:space="preserve">* </t>
    </r>
    <r>
      <rPr>
        <sz val="10"/>
        <rFont val="Sylfaen"/>
        <family val="1"/>
      </rPr>
      <t>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r>
  </si>
  <si>
    <r>
      <rPr>
        <b/>
        <sz val="10"/>
        <rFont val="Sylfaen"/>
        <family val="1"/>
      </rPr>
      <t xml:space="preserve">* </t>
    </r>
    <r>
      <rPr>
        <sz val="10"/>
        <rFont val="Sylfaen"/>
        <family val="1"/>
      </rPr>
      <t>ფორმა N5.1 ივსება მხოლოდ იმ შემთხვევაში, თუ ფორმა N5-ში წარმოდგენილი სხვადასხვა ხარჯები (1.6.4), სხვა დანარჩენი საქონლისა და მომსახურების (1.2.15) ფაქტიური და საკასო ხარჯის მოცულობა ცალ-ცალკე ან ერთად აღებული აღემატება ამავე ფორმის N 1.2 ან  N 1.6 მუხლების შესაბამისი მნიშვნელობების 5 %-ს ან 1000 ლარს</t>
    </r>
  </si>
  <si>
    <r>
      <t xml:space="preserve">** </t>
    </r>
    <r>
      <rPr>
        <sz val="10"/>
        <rFont val="Sylfaen"/>
        <family val="1"/>
      </rPr>
      <t>ჯამური მაჩვენებლები უნდა ედრებოდეს ფორმა N 5-ში წარმოდგენილ N 1.2.15 და N 1.6.4 მუხლების შესაბამის მნიშნელობათა ჯამს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</si>
  <si>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1.1.1 და N1.1.2 მუხლების შესაბამის მნიშვნელობათა ჯამს.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</si>
  <si>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1.2.1 მუხლის  შესაბამის მნიშვნელობებს.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</si>
  <si>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 N1.3 მუხლის შესაბამის მნიშვნელობებს.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</si>
  <si>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1.2.8 მუხლის  შესაბამის მნიშვნელობებს</t>
    </r>
  </si>
  <si>
    <t>ფორმა N 9.1 - სესხი/კრედიტი *</t>
  </si>
  <si>
    <t>სულ *:</t>
  </si>
  <si>
    <t>შემაჯამებელი ფორმა</t>
  </si>
  <si>
    <t>ფორმა N8.1 - უძრავი ქონების რეესტრი</t>
  </si>
  <si>
    <t>შემომწირველი/საწევრო შენატანის განმახორციელებელი პირი</t>
  </si>
  <si>
    <t xml:space="preserve"> მითითებულ ველში ივსება შემოსავლის შესაბამისი ტიპი - შემოწირულება ან საწევრო შენატანი.</t>
  </si>
  <si>
    <t xml:space="preserve">მითითებულ ველში ივსება შესაბამისი მონაცემი შემომწირველის (ფიზიკური პირი ან იურიდიული პირი) ან საწევრო შენატანის განმახორციელებელი პირის (ფიზიკური პირი) შესახებ. </t>
  </si>
  <si>
    <t>ფორმა N2 - შემოსავლები (საარჩევნო კამპანიის ფონდის სახსრების გარდა)</t>
  </si>
  <si>
    <t>საწესდებო მიზნებიდან გამომდინარე სხვა საქმიანობიდან მიღებული თანხები</t>
  </si>
  <si>
    <t>საწესდებო მიზნებიდან გამომდინარე და სხვა საქმიანობიდან მიღებული თანხები</t>
  </si>
  <si>
    <r>
      <rPr>
        <b/>
        <sz val="10"/>
        <rFont val="Sylfaen"/>
        <family val="1"/>
      </rPr>
      <t>***</t>
    </r>
    <r>
      <rPr>
        <sz val="10"/>
        <rFont val="Sylfaen"/>
        <family val="1"/>
      </rPr>
      <t xml:space="preserve"> რეკლამაზე გამოსახული პარტიის, საარჩევნო სუბიექტობის კანდიდატის,საარჩევნო სუბიექტის, განცხადებული საარჩევნო მიზნის მქონე პირის ვინაობა/დასახელება</t>
    </r>
  </si>
  <si>
    <r>
      <rPr>
        <b/>
        <sz val="10"/>
        <rFont val="Sylfaen"/>
        <family val="1"/>
      </rPr>
      <t>***</t>
    </r>
    <r>
      <rPr>
        <sz val="10"/>
        <rFont val="Sylfaen"/>
        <family val="1"/>
      </rPr>
      <t xml:space="preserve"> რეკლამაზე გამოსახული პარტიის, საარჩევნო სუბიექტობის კანდიდატის, საარჩევნო სუბიექტის,განცხადებული საარჩევნო მიზნის მქონე პირის ვინაობა/დასახელება</t>
    </r>
  </si>
  <si>
    <t>აღნიშნულ ფორმაში ასევე აისახება ინფორმაცია ფიზიკური ან იურიდიული პირისგან შეღავათიანი პირობით აღებული კრედიტის შესახებ.</t>
  </si>
  <si>
    <t>*****</t>
  </si>
  <si>
    <t>ფორმა N5.2 - შრომის ანაზღაურება (ხელფასი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t>
  </si>
  <si>
    <t>სხვა ანაზღაურება</t>
  </si>
  <si>
    <t xml:space="preserve">ფორმა N5.4 - სხვა განაცემები ფიზიკურ პირებზე (შრომის ანაზღაურების გარდა) </t>
  </si>
  <si>
    <t>არაფულადი ფორმით ***</t>
  </si>
  <si>
    <t>მითითებულ ველში ივსება შემოწირულების სახით მიღებული ქონების შესახებ დეტალური ინფორმაცია (მაგ.: მიწის ფართობი, ადგილმდებარეობა, საკადასტრო კოდი და ა.შ.)</t>
  </si>
  <si>
    <t>თავდები პირის (ფიზიკური/იურიდიული) სახელი, გვარი/სახელწოდება</t>
  </si>
  <si>
    <r>
      <t xml:space="preserve">* </t>
    </r>
    <r>
      <rPr>
        <sz val="10"/>
        <rFont val="Arial"/>
        <family val="2"/>
      </rPr>
      <t>"მოქალაქეთა პოლიტიკური გაერთიანებების შესახებ" საქართველოს ორგანული კანონის 25-ე მუხლის მე-5 პუნქტის თანახმად, პარტიას უფლება აქვს აიღოს კრედიტი მხოლოდ საქართველოს კომერციული ბანკისგან საერთო რაოდენობით არაუმეტეს ერთი მილიონი ლარისა კალენდარული წლის განმავლობაში.</t>
    </r>
  </si>
  <si>
    <t>ფორმა N9 - ვალდებულებების რეესტრი</t>
  </si>
  <si>
    <r>
      <rPr>
        <b/>
        <sz val="10"/>
        <rFont val="Sylfaen"/>
        <family val="1"/>
      </rPr>
      <t xml:space="preserve">* </t>
    </r>
    <r>
      <rPr>
        <sz val="10"/>
        <rFont val="Sylfaen"/>
        <family val="1"/>
      </rPr>
      <t>სულ ვალდებულებები უნდა ედრებოდეს ფორმა N6-ში წარმოდგენილ ვალდებულებების შესაბამის ანგარიშთა ნაშთებს საანგარიშგებო პერიოდის ბოლოს.</t>
    </r>
  </si>
  <si>
    <t>ფორმა N8.3 - იჯარით/ქირით აღებული სხვა მოძრავი ქონების რეესტრი</t>
  </si>
  <si>
    <t>ფორმა N8.2 - სატრანსპორტო საშუალებების რეესტრი</t>
  </si>
  <si>
    <t>ფორმა N8 - არაფინანსური აქტივები</t>
  </si>
  <si>
    <t>ფორმა N7.1 - ნაღდი ფულით განხორციელებულ სალაროს ოპერაციათა რეესტრი</t>
  </si>
  <si>
    <t>ფორმა N7 - საბანკო ანგარიშები</t>
  </si>
  <si>
    <t>ფორმა N6 - საბალანსო ანგარიშგება</t>
  </si>
  <si>
    <r>
      <rPr>
        <b/>
        <sz val="10"/>
        <rFont val="Sylfaen"/>
        <family val="1"/>
      </rPr>
      <t xml:space="preserve">* </t>
    </r>
    <r>
      <rPr>
        <sz val="10"/>
        <rFont val="Sylfaen"/>
        <family val="1"/>
      </rPr>
      <t>რეკლამის დამკვეთი შესაძლებელია იყოს დეკლარაციის წარმომდგენი სუბიექტი (პარტია, საარჩევნო სუბიექტობის კანდიდატი,საარჩევნო სუბიექტი, გაცხადებეული საარჩევნო მიზნის მქონე პირი) ან შემომწირველი, რომელის შესახებ ინფორმაცია ასევე უნდა აისახოს ფორმა N1-ში</t>
    </r>
  </si>
  <si>
    <r>
      <rPr>
        <b/>
        <sz val="10"/>
        <rFont val="Sylfaen"/>
        <family val="1"/>
      </rPr>
      <t xml:space="preserve">* </t>
    </r>
    <r>
      <rPr>
        <sz val="10"/>
        <rFont val="Sylfaen"/>
        <family val="1"/>
      </rPr>
      <t>რეკლამის დამკვეთი შესაძლებელია იყოს დეკლარაციის წარმომდგენი სუბიექტი (პარტია, საარჩევნო სუბიექტობის კანდიდატი, საარჩევნო სუბიექტი, გაცხადებეული საარჩევნო მიზნის მქონე პირი)  ან შემომწირველი, რომელის შესახებ ინფორმაცია ასევე უნდა აისახოს ფორმა N1-ში</t>
    </r>
  </si>
  <si>
    <t xml:space="preserve">ფორმა N4.4 - სხვა განაცემები ფიზიკურ პირებზე (შრომის ანაზღაურების გარდა) </t>
  </si>
  <si>
    <r>
      <rPr>
        <b/>
        <sz val="10"/>
        <rFont val="Sylfaen"/>
        <family val="1"/>
      </rPr>
      <t>*</t>
    </r>
    <r>
      <rPr>
        <sz val="10"/>
        <rFont val="Sylfaen"/>
        <family val="1"/>
      </rPr>
      <t xml:space="preserve"> ჯამური მაჩვენებლები უნდა ედრებოდეს ფორმა N4-ში და N5-ში წარმოდგენილი N 1.2.1  მუხლის შესაბამისი მნიშვნელობის ჯამს</t>
    </r>
  </si>
  <si>
    <t>სიმბოლიკის დამზადებით და გავრცელებით მიღებული შემოსავლები</t>
  </si>
  <si>
    <r>
      <t xml:space="preserve"> </t>
    </r>
    <r>
      <rPr>
        <b/>
        <sz val="8"/>
        <rFont val="Sylfaen"/>
        <family val="1"/>
      </rPr>
      <t>არამატერიალური</t>
    </r>
    <r>
      <rPr>
        <b/>
        <sz val="9"/>
        <rFont val="Sylfaen"/>
        <family val="1"/>
      </rPr>
      <t xml:space="preserve"> ფასეულობა *****</t>
    </r>
  </si>
  <si>
    <t>შემოსავლის ტიპი *</t>
  </si>
  <si>
    <t xml:space="preserve">ფორმა N1  შემოწირულებები და საწევრო შენატანები </t>
  </si>
  <si>
    <t>ფიზიკური პირის სახელი და გვარი / იურიდიული პირის დასახელება **</t>
  </si>
  <si>
    <t>არაფულად ფორმაში იგულისხმება უსასყიდლოდ ან ფასდაკლებით/შეღავათიანი პირობებით მიღებული მატერიალური (უძრავი და მოძრავი ნივთი) ან არამატერიალური ფასეულობა (მათ შორის შეღავათიანი კრედიტი) და მომსახურება. შემოწირულების ოდენობა უნდა განისაზღვროს ქონების ან მომსახურების საბაზრო ღირებულების მიხედვით. სახელმწიფო აუდიტის სამსახური უფლებამოსილია გადაამოწმოს ქონების/ მომსახურების საბაზრო ღირებულება და  საჭიროების შემთხვევაში მოითხოვოს შესაბამისი კორექტირება.</t>
  </si>
  <si>
    <t>მითითებულ ველში ივსება შემოწირულების სახით მიღებული არამატერიალური ფასეულობა (მათ შორის შეღავათიანი კრედიტი).</t>
  </si>
  <si>
    <t>ფორმა N4.2 - შრომის ანაზღაურება (ხელფასი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t>
  </si>
  <si>
    <t xml:space="preserve">   2.1 ნედლეული და მასალები</t>
  </si>
  <si>
    <t>სს თიბისი ბანკი</t>
  </si>
  <si>
    <t>GE49TB7158436070100001</t>
  </si>
  <si>
    <t>GEL</t>
  </si>
  <si>
    <t>GE93TB7158445067800003</t>
  </si>
  <si>
    <t>USD</t>
  </si>
  <si>
    <t>EUR</t>
  </si>
  <si>
    <t>იჯარა</t>
  </si>
  <si>
    <t>ქ. თბილისი, ვაგზლის მოედანი N2</t>
  </si>
  <si>
    <t>01.16.01.005.107</t>
  </si>
  <si>
    <t>სს თბილისი ცენტრალი</t>
  </si>
  <si>
    <t>ქ. ბათუმი, ფარნავაზ მეფის ქ. 46</t>
  </si>
  <si>
    <t>05.22.33.019.01.501</t>
  </si>
  <si>
    <t>250.4 კვ.მ</t>
  </si>
  <si>
    <t>100 კვ.მ</t>
  </si>
  <si>
    <t>სს თბილისი ცენტრალი 205129653</t>
  </si>
  <si>
    <t>ფ/პ მარატი ჟღენტი 61001014704</t>
  </si>
  <si>
    <t>მიკროავტობუსი</t>
  </si>
  <si>
    <t>Ford</t>
  </si>
  <si>
    <t>Transit</t>
  </si>
  <si>
    <t>მამუკა მაისურაძე 01024019877</t>
  </si>
  <si>
    <t>ფულადი შემოწირულობა</t>
  </si>
  <si>
    <t>ნანა ღლონტი</t>
  </si>
  <si>
    <t>01025005309</t>
  </si>
  <si>
    <t>GE55TB7559145064300001</t>
  </si>
  <si>
    <t>ლილი დავითაშვილი</t>
  </si>
  <si>
    <t>12001059598</t>
  </si>
  <si>
    <t>GE36TB1100000399200235</t>
  </si>
  <si>
    <t>36001007062</t>
  </si>
  <si>
    <t>01006015324</t>
  </si>
  <si>
    <t>კახაბერ ხიდეშელი</t>
  </si>
  <si>
    <t>01024000912</t>
  </si>
  <si>
    <t>GE54TB7147145066300001</t>
  </si>
  <si>
    <t>დავით ძიგოშვილი</t>
  </si>
  <si>
    <t>01024028461</t>
  </si>
  <si>
    <t>GE04TB7319745061100055</t>
  </si>
  <si>
    <t>თამარ კირვალიძე</t>
  </si>
  <si>
    <t>01024013252</t>
  </si>
  <si>
    <t>ბადრი გუნია</t>
  </si>
  <si>
    <t>01008009532</t>
  </si>
  <si>
    <t>GE84TB7142645068100006</t>
  </si>
  <si>
    <t>01017013873</t>
  </si>
  <si>
    <t>ია ადეიშვილი</t>
  </si>
  <si>
    <t>01008046687</t>
  </si>
  <si>
    <t>GE24TB7423645061100029</t>
  </si>
  <si>
    <t>გიორგი მშვიდობაძე</t>
  </si>
  <si>
    <t>01009005249</t>
  </si>
  <si>
    <t>GE38TB7207145066300005</t>
  </si>
  <si>
    <t>GE51TB7559145063300003</t>
  </si>
  <si>
    <t>რუსუდან გურჩიანი</t>
  </si>
  <si>
    <t>01006003783</t>
  </si>
  <si>
    <t>GE81TB7726045161100001</t>
  </si>
  <si>
    <t>01023012057</t>
  </si>
  <si>
    <t>01006007065</t>
  </si>
  <si>
    <t>ქეთევან ყვავილაშვილი</t>
  </si>
  <si>
    <t>01019021690</t>
  </si>
  <si>
    <t>ირინე ხაზარაძე</t>
  </si>
  <si>
    <t>01024001864</t>
  </si>
  <si>
    <t>GE56TB1149136110100015</t>
  </si>
  <si>
    <t>სატრანსპორტო მომსახურება</t>
  </si>
  <si>
    <t>ქონთენთის შექმნა</t>
  </si>
  <si>
    <t>1.2.15.3</t>
  </si>
  <si>
    <t>1.2.15.4</t>
  </si>
  <si>
    <t>სოციალური კვლევა</t>
  </si>
  <si>
    <t>1.2.15.5</t>
  </si>
  <si>
    <t>1.2.15.6</t>
  </si>
  <si>
    <t>1.2.15.7</t>
  </si>
  <si>
    <t>ოფისის დეზინფექცია</t>
  </si>
  <si>
    <t>1.2.15.8</t>
  </si>
  <si>
    <t>1.2.15.9</t>
  </si>
  <si>
    <t>სუპრემას  დემონტაჟი/მონტაჟი</t>
  </si>
  <si>
    <t>1.2.15.10</t>
  </si>
  <si>
    <t>ბეჭდების დამზადება</t>
  </si>
  <si>
    <t>1.2.15.11</t>
  </si>
  <si>
    <t>DIGITALOCEAN.COM</t>
  </si>
  <si>
    <t>1.2.15.12</t>
  </si>
  <si>
    <t>1.2.15.13</t>
  </si>
  <si>
    <t>1.2.15.14</t>
  </si>
  <si>
    <t>1.2.15.15</t>
  </si>
  <si>
    <t>1.2.15.16</t>
  </si>
  <si>
    <t>საკურიერო მომსახურება</t>
  </si>
  <si>
    <t>1.2.15.17</t>
  </si>
  <si>
    <t>ცვეთა</t>
  </si>
  <si>
    <t>საპენსიო</t>
  </si>
  <si>
    <t>ქეთევან</t>
  </si>
  <si>
    <t>ბუზარიაშვილი</t>
  </si>
  <si>
    <t>სამეურნეო სამსახურის სპეციალისტი</t>
  </si>
  <si>
    <t>დამლაგებელი</t>
  </si>
  <si>
    <t>თეონა</t>
  </si>
  <si>
    <t>დოლენჯაშვილი</t>
  </si>
  <si>
    <t>ნინო</t>
  </si>
  <si>
    <t>თოლორაია</t>
  </si>
  <si>
    <t>62004028175</t>
  </si>
  <si>
    <t>გიორგი</t>
  </si>
  <si>
    <t>რუსუდან</t>
  </si>
  <si>
    <t>მგალობლიშვილი</t>
  </si>
  <si>
    <t>01017049855</t>
  </si>
  <si>
    <t>დიასახლისი</t>
  </si>
  <si>
    <t>თამარი</t>
  </si>
  <si>
    <t>მექვაბიშვილი</t>
  </si>
  <si>
    <t>მანანა</t>
  </si>
  <si>
    <t>ნაჭყებია</t>
  </si>
  <si>
    <t>ირაკლი</t>
  </si>
  <si>
    <t>სალდაძე</t>
  </si>
  <si>
    <t>35001040016</t>
  </si>
  <si>
    <t>ეკა</t>
  </si>
  <si>
    <t>ფიქრია</t>
  </si>
  <si>
    <t>ჩიხრაძე</t>
  </si>
  <si>
    <t>01024029610</t>
  </si>
  <si>
    <t>პოლიტსაბჭოს წევრი</t>
  </si>
  <si>
    <t>სანდრო</t>
  </si>
  <si>
    <t>წეროძე</t>
  </si>
  <si>
    <t>01019086563</t>
  </si>
  <si>
    <t>01024058637</t>
  </si>
  <si>
    <t>მთ. ბუღალტერი</t>
  </si>
  <si>
    <t>ხაზარაძე</t>
  </si>
  <si>
    <t>ლევან</t>
  </si>
  <si>
    <t>ჯორბენაძე</t>
  </si>
  <si>
    <t>არჩილ</t>
  </si>
  <si>
    <t>ჭავჭანიძე</t>
  </si>
  <si>
    <t>01001094768</t>
  </si>
  <si>
    <t>ვერა</t>
  </si>
  <si>
    <t>დოლიძე</t>
  </si>
  <si>
    <t>01019035970</t>
  </si>
  <si>
    <t>მომსახურება</t>
  </si>
  <si>
    <t>აგვისტო</t>
  </si>
  <si>
    <t>სექტემბერი</t>
  </si>
  <si>
    <t>ოქტომბერი</t>
  </si>
  <si>
    <t>ლელო საქართველოსთვის</t>
  </si>
  <si>
    <t>ბრენდირებული აქსესუარებით რკლამის ხარჯი</t>
  </si>
  <si>
    <t>შპს თმგრუპ</t>
  </si>
  <si>
    <t>204559931</t>
  </si>
  <si>
    <t>შპს პრინტარეა</t>
  </si>
  <si>
    <t>404384395</t>
  </si>
  <si>
    <t>შპს ემ ეს ჯგუფი</t>
  </si>
  <si>
    <t>404404122</t>
  </si>
  <si>
    <t>შპს ჯორჯიან ექსპრესი</t>
  </si>
  <si>
    <t>201954965</t>
  </si>
  <si>
    <t>N/A</t>
  </si>
  <si>
    <t>კომუნალური</t>
  </si>
  <si>
    <t>205129653</t>
  </si>
  <si>
    <t>შპს საშხაპე - 2018</t>
  </si>
  <si>
    <t>402104959</t>
  </si>
  <si>
    <t>სს სილქნეტი</t>
  </si>
  <si>
    <t>204566978</t>
  </si>
  <si>
    <t>ინტერნეტი</t>
  </si>
  <si>
    <t>შპს საქართველოს გაერთიანებული წყალმომარაგების კომპანია</t>
  </si>
  <si>
    <t>სოკარის გაზი</t>
  </si>
  <si>
    <t>ბათუმის წყალი</t>
  </si>
  <si>
    <t>იანვარი</t>
  </si>
  <si>
    <t>თებერვალი</t>
  </si>
  <si>
    <t>მარტი</t>
  </si>
  <si>
    <t>აპრილი</t>
  </si>
  <si>
    <t>მაისი</t>
  </si>
  <si>
    <t>ივნისი</t>
  </si>
  <si>
    <t>ივლისი</t>
  </si>
  <si>
    <t>ნოემბერი</t>
  </si>
  <si>
    <t>დეკემბერი</t>
  </si>
  <si>
    <t>01030018090</t>
  </si>
  <si>
    <t>01014001058</t>
  </si>
  <si>
    <t>01030001235</t>
  </si>
  <si>
    <t>ნიკა ხაზარაძე</t>
  </si>
  <si>
    <t>ბადრი ჯაფარიძე</t>
  </si>
  <si>
    <t>მამუკა ხაზარაძე</t>
  </si>
  <si>
    <t>შეღავათი</t>
  </si>
  <si>
    <t>პერიოდი</t>
  </si>
  <si>
    <t>გრიგოლ</t>
  </si>
  <si>
    <t>გეგელია</t>
  </si>
  <si>
    <t>01024060279</t>
  </si>
  <si>
    <t>საპენსიო ჯამური</t>
  </si>
  <si>
    <t>ხელზე ასაღები</t>
  </si>
  <si>
    <t>საშემოსავლო ბიუჯეტის</t>
  </si>
  <si>
    <t>07 ივლისი</t>
  </si>
  <si>
    <t>04 აპრილი</t>
  </si>
  <si>
    <t>12 დეკემბერი</t>
  </si>
  <si>
    <t>02 თებერვალი</t>
  </si>
  <si>
    <t>06 ივნისი</t>
  </si>
  <si>
    <t>05 მაისი</t>
  </si>
  <si>
    <t>11 ნოემბერი</t>
  </si>
  <si>
    <t>03 მარტი</t>
  </si>
  <si>
    <t>01 იანვარი</t>
  </si>
  <si>
    <t>წესით დარიცხული თანხა</t>
  </si>
  <si>
    <t>საურავი</t>
  </si>
  <si>
    <t>1.6.4.3</t>
  </si>
  <si>
    <t>1.2.15.18</t>
  </si>
  <si>
    <t>სილქნეტის ჯარიმა</t>
  </si>
  <si>
    <t>ოფისის გახსნისთვის საჭირო ატრიბუტიკა</t>
  </si>
  <si>
    <t>მედია მონიტორინგი</t>
  </si>
  <si>
    <t>Facebook</t>
  </si>
  <si>
    <t>ინტერნეტ-რეკლამს ხრჯი</t>
  </si>
  <si>
    <t>სამი</t>
  </si>
  <si>
    <t>ქ. ახალქალაქი, წერეთლის ქ. 34</t>
  </si>
  <si>
    <t>63.18.34.225</t>
  </si>
  <si>
    <t>117 კვ.მ</t>
  </si>
  <si>
    <t>ფ/პ გაიანე ბარსეღიან 07001021520</t>
  </si>
  <si>
    <t>მოქალაქეთა პოლიტიკური გაერთიანება „ლელო საქართველოსთვის“</t>
  </si>
  <si>
    <t>დავით უსუფაშვილი</t>
  </si>
  <si>
    <t>მედეა მეტრეველი</t>
  </si>
  <si>
    <t>გიორგი ნადირაძე</t>
  </si>
  <si>
    <t>ეკა გიორგობიანი</t>
  </si>
  <si>
    <t>სოფიო ხაზარაძე</t>
  </si>
  <si>
    <t>ზვიად მუშკუდიანი</t>
  </si>
  <si>
    <t>35001007315</t>
  </si>
  <si>
    <t>01013002747</t>
  </si>
  <si>
    <t>01029012564</t>
  </si>
  <si>
    <t>01001065780</t>
  </si>
  <si>
    <t>01030003653</t>
  </si>
  <si>
    <t>01010007800</t>
  </si>
  <si>
    <t>GE56TB0600000028701947</t>
  </si>
  <si>
    <t>GE11TB7039045068100001</t>
  </si>
  <si>
    <t>GE24TB7383136010100051</t>
  </si>
  <si>
    <t>GE79TB1127945063822334</t>
  </si>
  <si>
    <t>GE24TB7485645063600014</t>
  </si>
  <si>
    <t>სს ეპ ჯორჯია მიწოდება</t>
  </si>
  <si>
    <t>ეს ჯი გაზ კომპანი</t>
  </si>
  <si>
    <t>შპს მეგა სთარ</t>
  </si>
  <si>
    <t>საქონელი</t>
  </si>
  <si>
    <t>405036857</t>
  </si>
  <si>
    <t>გიორგაშვილი</t>
  </si>
  <si>
    <t>ნადირაძე</t>
  </si>
  <si>
    <t>01019086860</t>
  </si>
  <si>
    <t xml:space="preserve">პარტიის წევრებთან ურთიერთობის მთავარი სპეციალისტი </t>
  </si>
  <si>
    <t xml:space="preserve">ადამიანური რესურსების მთავარი სპეციალისტი </t>
  </si>
  <si>
    <t>უსაფრთხოების სამსახურის სპეციალისტი</t>
  </si>
  <si>
    <t>იურიდიული სამსახურის თანამშრომელი</t>
  </si>
  <si>
    <t>გიორგობიანი</t>
  </si>
  <si>
    <t>60001028709</t>
  </si>
  <si>
    <t>მორისი</t>
  </si>
  <si>
    <t>მირიანაშვილი</t>
  </si>
  <si>
    <t>01019004012</t>
  </si>
  <si>
    <t>სოფიო</t>
  </si>
  <si>
    <t>კილასონია</t>
  </si>
  <si>
    <t xml:space="preserve">ეკატერინე </t>
  </si>
  <si>
    <t>დავითაძე</t>
  </si>
  <si>
    <t>01008021320</t>
  </si>
  <si>
    <t>პარტიის თავმჯდომარის მრჩეველი</t>
  </si>
  <si>
    <t>61007006378</t>
  </si>
  <si>
    <t>თეო</t>
  </si>
  <si>
    <t>ფურცელაძე</t>
  </si>
  <si>
    <t>ნელი</t>
  </si>
  <si>
    <t>ფრეწუაშვილი</t>
  </si>
  <si>
    <t>01024088290</t>
  </si>
  <si>
    <t>პარტიის თავმჯდომარის თანაშემწე</t>
  </si>
  <si>
    <t>45001024947</t>
  </si>
  <si>
    <t>1.2.15.19</t>
  </si>
  <si>
    <t>domenebi.ge</t>
  </si>
  <si>
    <t>ქსელის მოწყობა</t>
  </si>
  <si>
    <t>ვაკანსიის ღირებულება</t>
  </si>
  <si>
    <t>სიგნალიზაციის სისტემები</t>
  </si>
  <si>
    <t>გერმანია</t>
  </si>
  <si>
    <t>შპს დეიზი</t>
  </si>
  <si>
    <t>ფ/პ დავით შამათავა 19001007670</t>
  </si>
  <si>
    <t>43.31.67.165</t>
  </si>
  <si>
    <t>ქ. ზუგდიდი, კოსტავას ქ. N32</t>
  </si>
  <si>
    <t>IC831II</t>
  </si>
  <si>
    <t>ფ/პ მამუკა ჩიქოვანი 35001084344</t>
  </si>
  <si>
    <t>ქ. რუსთავი, კოსტავას გამზირი N10</t>
  </si>
  <si>
    <t>02.05.06.118.01.002ბ</t>
  </si>
  <si>
    <t>26.95 კვ.მ</t>
  </si>
  <si>
    <t>ფ/პ ლუიზა ობოლაძე 41001011105</t>
  </si>
  <si>
    <t>68.45 კვ.მ</t>
  </si>
  <si>
    <t>ქ. ტყიბული, კოსტავას ქ. 1/13</t>
  </si>
  <si>
    <t>39.01.05.113</t>
  </si>
  <si>
    <t>80 კვ.მ</t>
  </si>
  <si>
    <t>715 კვ.მ</t>
  </si>
  <si>
    <t>01.01.2023-31.12.2023</t>
  </si>
  <si>
    <t>01024019228</t>
  </si>
  <si>
    <t>01007011529</t>
  </si>
  <si>
    <t>01030030724</t>
  </si>
  <si>
    <t>01025022229</t>
  </si>
  <si>
    <t>01019003738</t>
  </si>
  <si>
    <t>01011021472</t>
  </si>
  <si>
    <t>01008037534</t>
  </si>
  <si>
    <t>61001030119</t>
  </si>
  <si>
    <t>01030053119</t>
  </si>
  <si>
    <t>01017004325</t>
  </si>
  <si>
    <t>19001004875</t>
  </si>
  <si>
    <t>01030025678</t>
  </si>
  <si>
    <t>01030005937</t>
  </si>
  <si>
    <t>01001085548</t>
  </si>
  <si>
    <t>01008007550</t>
  </si>
  <si>
    <t>37001055059</t>
  </si>
  <si>
    <t>01017007567</t>
  </si>
  <si>
    <t>GE91TB1117345063622343</t>
  </si>
  <si>
    <t>GE06TB1100000000711971</t>
  </si>
  <si>
    <t>GE93TB7559145061600001</t>
  </si>
  <si>
    <t>GE16TB7501136515100060</t>
  </si>
  <si>
    <t>GE97TB7260445069600001</t>
  </si>
  <si>
    <t>GE81TB7775145164300001</t>
  </si>
  <si>
    <t>GE23TB1161145064822334</t>
  </si>
  <si>
    <t>GE45BG0000000528202345</t>
  </si>
  <si>
    <t>GE65TB7220845061100022</t>
  </si>
  <si>
    <t>GE62TB7683145161600001</t>
  </si>
  <si>
    <t>GE57TB7147145064300001</t>
  </si>
  <si>
    <t>GE39TB1150645061622347</t>
  </si>
  <si>
    <t>GE47TB0600000045701844</t>
  </si>
  <si>
    <t>GE44TB0530645061600004</t>
  </si>
  <si>
    <t>GE31TB1170045063622340</t>
  </si>
  <si>
    <t>GE23TB7939145061100074</t>
  </si>
  <si>
    <t>GE17TB7326945063300003</t>
  </si>
  <si>
    <t>GE73BG0000000557131800</t>
  </si>
  <si>
    <t>GE06TB1100000111200112</t>
  </si>
  <si>
    <t>GE46BG0000000625697900</t>
  </si>
  <si>
    <t>GE69TB7614236010100005</t>
  </si>
  <si>
    <t>GE96TB7840345064300044</t>
  </si>
  <si>
    <t>GE15TB7394745064300017</t>
  </si>
  <si>
    <t>GE89TB7125745061100077</t>
  </si>
  <si>
    <t>GE22TB7042845068100001</t>
  </si>
  <si>
    <t>GE86TB7978745061600002</t>
  </si>
  <si>
    <t>GE08TB7660345066300001</t>
  </si>
  <si>
    <t>GE21TB7256345166300001</t>
  </si>
  <si>
    <t>GE47TB7545845064300034</t>
  </si>
  <si>
    <t>GE96TB7733545068100024</t>
  </si>
  <si>
    <t>GE87TB7122245064300027</t>
  </si>
  <si>
    <t>GE62TB7253945064300003</t>
  </si>
  <si>
    <t>GE37TB7940845061100028</t>
  </si>
  <si>
    <t>GE09TB7745945064300025</t>
  </si>
  <si>
    <t>GE70TB7386645064300014</t>
  </si>
  <si>
    <t>ლევან ცაიშვილი</t>
  </si>
  <si>
    <t>დავით შიოლაშვილი</t>
  </si>
  <si>
    <t>თამარ ჯაფარიძე</t>
  </si>
  <si>
    <t>ქეთევან ხაღულაშვილი</t>
  </si>
  <si>
    <t>ლევან ჯორბენაძე</t>
  </si>
  <si>
    <t>დავით კობერიძე</t>
  </si>
  <si>
    <t>ლალი ნოზაძე</t>
  </si>
  <si>
    <t>თეო ფურცელაძე</t>
  </si>
  <si>
    <t>თამარი მექვაბიშვილი</t>
  </si>
  <si>
    <t>ფიქრია ჩიხრაძე</t>
  </si>
  <si>
    <t>ირაკლი ხაზარაძე</t>
  </si>
  <si>
    <t>საბა ბუაძე</t>
  </si>
  <si>
    <t>დავით ძიძიშვილი</t>
  </si>
  <si>
    <t>ბექა ბერიძიშვილი</t>
  </si>
  <si>
    <t>მანანა ნაჭყებია</t>
  </si>
  <si>
    <t>დავით მინდიაშვილი</t>
  </si>
  <si>
    <t>კობა კვირკველია</t>
  </si>
  <si>
    <t>გიორგი კორსანტია</t>
  </si>
  <si>
    <t>კახაბერ ჟღენტი</t>
  </si>
  <si>
    <t>ზაზა სარიშვილი</t>
  </si>
  <si>
    <t>ნინო თოლორაია</t>
  </si>
  <si>
    <t>თამარი გიორგაშვილი</t>
  </si>
  <si>
    <t>ვახტანგ სურგულაძე</t>
  </si>
  <si>
    <t>თორნიკე ართქმელაძე</t>
  </si>
  <si>
    <t>ლანა გალდავა</t>
  </si>
  <si>
    <t>7425 01</t>
  </si>
  <si>
    <t>7425 03; 7425 04</t>
  </si>
  <si>
    <t>9120 01</t>
  </si>
  <si>
    <t>საწვავზე ვიკითხო, მარაგში სად დავსვა სხვაობა როგორ გავატარო. ხარჯად ნაკლებია გატარებული და გადახდილი მეტია</t>
  </si>
  <si>
    <t>metapay</t>
  </si>
  <si>
    <t>twitter</t>
  </si>
  <si>
    <t>საქმის წარმოების მთავარი სპეციალისტი</t>
  </si>
  <si>
    <t>პიარ მენეჯერი</t>
  </si>
  <si>
    <t>რედაქტორი</t>
  </si>
  <si>
    <t>ადმინისტრაციული სამსახურის ხელმძღვანელი</t>
  </si>
  <si>
    <t>სამეურნეო სამსახურის ხელმძღვანელი</t>
  </si>
  <si>
    <t>რეგიონული სამსახურის ხელმძღვანელი</t>
  </si>
  <si>
    <t>საინფორმაციო ტექნოლოგიების მთავარი  სპეციალისტი (Part time)</t>
  </si>
  <si>
    <t>მარიამი</t>
  </si>
  <si>
    <t>ღვინიაშვილი</t>
  </si>
  <si>
    <t>01011072093</t>
  </si>
  <si>
    <t>იურისტი</t>
  </si>
  <si>
    <t>სამეურნეო სამსახურის მთავარი სპეციალისტი</t>
  </si>
  <si>
    <t xml:space="preserve">იოანე </t>
  </si>
  <si>
    <t>ჯლანტიაშვილი</t>
  </si>
  <si>
    <t>01019071830</t>
  </si>
  <si>
    <t>საზოგადოებასთან ურთიერთობის და მარკეტინგის სამსახურის ხელმძღვანელი</t>
  </si>
  <si>
    <t>დავით</t>
  </si>
  <si>
    <t>გერაძე</t>
  </si>
  <si>
    <t>60001105383</t>
  </si>
  <si>
    <t>მთავარი ბუღალტრის ასისტენტი</t>
  </si>
  <si>
    <t>კუპრაძე</t>
  </si>
  <si>
    <t>61001068381</t>
  </si>
  <si>
    <t>გენერალური მდივანი</t>
  </si>
  <si>
    <t>შვედეთი</t>
  </si>
  <si>
    <t>ALDE-ს ყრილობაზე დასწრება</t>
  </si>
  <si>
    <t>პოლიტიკური შეხვედრების გამართვა</t>
  </si>
  <si>
    <t>ბეჭდური რეკლამი ხარჯი</t>
  </si>
  <si>
    <t>249271167</t>
  </si>
  <si>
    <t>405625603</t>
  </si>
  <si>
    <t>შპს ბესი ედვერთაისინგი</t>
  </si>
  <si>
    <t>ცალი</t>
  </si>
  <si>
    <t>ი/მ რახიბ ნასიბოვი</t>
  </si>
  <si>
    <t>შპს აიფიემ მარკეტ ინტელიჯენს კაუკასუს</t>
  </si>
  <si>
    <t>სსიპ საპენსიო სააგენტო</t>
  </si>
  <si>
    <t>საპენსიო შენატანი</t>
  </si>
  <si>
    <t>ნოტარიუსი დავით ოყროშიძე</t>
  </si>
  <si>
    <t>რუსთავის წყალი</t>
  </si>
  <si>
    <t>ახალი ქსელები</t>
  </si>
  <si>
    <t>01007008339</t>
  </si>
  <si>
    <t>205364407</t>
  </si>
  <si>
    <t>ფ/პ ლია ანთია 51001000436</t>
  </si>
  <si>
    <t>წალენჯიხა, ზ. გამსახურდიას ქ. 7</t>
  </si>
  <si>
    <t>47.11.43.041.01.502</t>
  </si>
  <si>
    <t>26 კვ.მ</t>
  </si>
  <si>
    <t>ფ/პ ბადრი ბუხაიძე 60001127057</t>
  </si>
  <si>
    <t>ქ. ქუთაისი, ა. წერეთლის ქ. 6</t>
  </si>
  <si>
    <t>03.03.01.102.01.505</t>
  </si>
  <si>
    <t>ქ. მარნეული, რუსთაველის ქ. 48</t>
  </si>
  <si>
    <t>83.02.05.889.01.001</t>
  </si>
  <si>
    <t>68 კვ.მ</t>
  </si>
  <si>
    <t>ფ/პ კასუმოვა ზახირა          28001031437</t>
  </si>
  <si>
    <t>IC846II</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</si>
</sst>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dd/mm/yy;@"/>
    <numFmt numFmtId="165" formatCode="\ს\ა\ტ\ე\ლ\ე\ვ\ი\ზ\ი\ო\ \რ\ე\კ\ლ\ა\მ\ა"/>
    <numFmt numFmtId="166" formatCode="_(* #,##0_);_(* \(#,##0\);_(* &quot;-&quot;??_);_(@_)"/>
    <numFmt numFmtId="167" formatCode="[$-F800]dddd\,\ mmmm\ dd\,\ yyyy"/>
    <numFmt numFmtId="168" formatCode="#,##0.0000000000"/>
    <numFmt numFmtId="169" formatCode="#,##0.0000000000000000"/>
  </numFmts>
  <fonts count="44" x14ac:knownFonts="1">
    <font>
      <sz val="10"/>
      <name val="Arial"/>
      <charset val="1"/>
    </font>
    <font>
      <sz val="11"/>
      <color theme="1"/>
      <name val="Sylfaen"/>
      <family val="2"/>
      <scheme val="minor"/>
    </font>
    <font>
      <sz val="11"/>
      <color theme="1"/>
      <name val="Sylfaen"/>
      <family val="2"/>
      <scheme val="minor"/>
    </font>
    <font>
      <sz val="11"/>
      <color theme="1"/>
      <name val="Sylfaen"/>
      <family val="2"/>
      <scheme val="minor"/>
    </font>
    <font>
      <sz val="11"/>
      <color theme="1"/>
      <name val="Sylfaen"/>
      <family val="2"/>
      <scheme val="minor"/>
    </font>
    <font>
      <sz val="11"/>
      <color theme="1"/>
      <name val="Sylfaen"/>
      <family val="2"/>
      <scheme val="minor"/>
    </font>
    <font>
      <sz val="11"/>
      <color theme="1"/>
      <name val="Sylfaen"/>
      <family val="2"/>
      <scheme val="minor"/>
    </font>
    <font>
      <sz val="11"/>
      <color theme="1"/>
      <name val="Sylfaen"/>
      <family val="2"/>
      <scheme val="minor"/>
    </font>
    <font>
      <sz val="11"/>
      <color theme="1"/>
      <name val="Sylfaen"/>
      <family val="2"/>
      <scheme val="minor"/>
    </font>
    <font>
      <sz val="11"/>
      <color theme="1"/>
      <name val="Sylfaen"/>
      <family val="2"/>
      <scheme val="minor"/>
    </font>
    <font>
      <sz val="11"/>
      <color theme="1"/>
      <name val="Sylfaen"/>
      <family val="2"/>
      <scheme val="minor"/>
    </font>
    <font>
      <sz val="10"/>
      <name val="Arial"/>
      <family val="2"/>
    </font>
    <font>
      <b/>
      <sz val="10"/>
      <name val="AcadNusx"/>
    </font>
    <font>
      <sz val="10"/>
      <name val="Arial"/>
      <family val="2"/>
      <charset val="204"/>
    </font>
    <font>
      <sz val="5"/>
      <name val="Arial"/>
      <family val="2"/>
    </font>
    <font>
      <b/>
      <sz val="5"/>
      <name val="Arial"/>
      <family val="2"/>
    </font>
    <font>
      <b/>
      <sz val="10"/>
      <name val="Arial"/>
      <family val="2"/>
    </font>
    <font>
      <sz val="10"/>
      <name val="Sylfaen"/>
      <family val="1"/>
    </font>
    <font>
      <sz val="10"/>
      <color theme="1"/>
      <name val="Sylfaen"/>
      <family val="1"/>
    </font>
    <font>
      <sz val="10"/>
      <color theme="1"/>
      <name val="Sylfaen"/>
      <family val="2"/>
      <scheme val="minor"/>
    </font>
    <font>
      <b/>
      <sz val="10"/>
      <color theme="1"/>
      <name val="Sylfaen"/>
      <family val="1"/>
    </font>
    <font>
      <b/>
      <sz val="10"/>
      <name val="Sylfaen"/>
      <family val="1"/>
    </font>
    <font>
      <b/>
      <sz val="12"/>
      <name val="Sylfaen"/>
      <family val="1"/>
    </font>
    <font>
      <sz val="11"/>
      <color theme="1"/>
      <name val="Sylfaen"/>
      <family val="1"/>
    </font>
    <font>
      <b/>
      <sz val="9"/>
      <color theme="1"/>
      <name val="Sylfaen"/>
      <family val="1"/>
    </font>
    <font>
      <b/>
      <vertAlign val="superscript"/>
      <sz val="10"/>
      <color theme="1"/>
      <name val="Sylfaen"/>
      <family val="1"/>
    </font>
    <font>
      <sz val="9"/>
      <name val="Sylfaen"/>
      <family val="1"/>
    </font>
    <font>
      <sz val="10"/>
      <name val="AcadNusx"/>
    </font>
    <font>
      <sz val="10"/>
      <name val="Arial"/>
      <family val="2"/>
    </font>
    <font>
      <b/>
      <sz val="14"/>
      <name val="Arial"/>
      <family val="2"/>
    </font>
    <font>
      <b/>
      <sz val="9"/>
      <name val="Sylfaen"/>
      <family val="1"/>
    </font>
    <font>
      <sz val="11"/>
      <name val="Sylfaen"/>
      <family val="1"/>
    </font>
    <font>
      <sz val="10"/>
      <name val="Sylfaen"/>
      <family val="2"/>
      <scheme val="minor"/>
    </font>
    <font>
      <sz val="12"/>
      <name val="Sylfaen"/>
      <family val="1"/>
    </font>
    <font>
      <b/>
      <sz val="11"/>
      <name val="Sylfaen"/>
      <family val="1"/>
    </font>
    <font>
      <b/>
      <sz val="8"/>
      <name val="Sylfaen"/>
      <family val="1"/>
    </font>
    <font>
      <sz val="10"/>
      <name val="Arial"/>
      <family val="2"/>
    </font>
    <font>
      <sz val="10"/>
      <color indexed="8"/>
      <name val="Sylfaen"/>
      <family val="1"/>
    </font>
    <font>
      <sz val="10"/>
      <color indexed="18"/>
      <name val="Sylfaen"/>
      <family val="1"/>
    </font>
    <font>
      <b/>
      <sz val="9"/>
      <color indexed="81"/>
      <name val="Tahoma"/>
      <family val="2"/>
    </font>
    <font>
      <sz val="9"/>
      <color indexed="81"/>
      <name val="Tahoma"/>
      <family val="2"/>
    </font>
    <font>
      <sz val="9"/>
      <color theme="1"/>
      <name val="Sylfaen"/>
      <family val="1"/>
    </font>
    <font>
      <b/>
      <sz val="10"/>
      <color rgb="FFFF0000"/>
      <name val="Sylfaen"/>
      <family val="1"/>
    </font>
    <font>
      <b/>
      <sz val="10"/>
      <color rgb="FFFF0000"/>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3F3F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thin">
        <color indexed="8"/>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8"/>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8"/>
      </left>
      <right style="thin">
        <color indexed="8"/>
      </right>
      <top style="thin">
        <color indexed="8"/>
      </top>
      <bottom/>
      <diagonal/>
    </border>
    <border>
      <left style="thin">
        <color indexed="8"/>
      </left>
      <right/>
      <top style="thin">
        <color indexed="8"/>
      </top>
      <bottom/>
      <diagonal/>
    </border>
  </borders>
  <cellStyleXfs count="18">
    <xf numFmtId="0" fontId="0" fillId="0" borderId="0"/>
    <xf numFmtId="0" fontId="11" fillId="0" borderId="0"/>
    <xf numFmtId="0" fontId="13"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8" fillId="0" borderId="0"/>
    <xf numFmtId="0" fontId="2" fillId="0" borderId="0"/>
    <xf numFmtId="0" fontId="2" fillId="0" borderId="0"/>
    <xf numFmtId="0" fontId="2" fillId="0" borderId="0"/>
    <xf numFmtId="43" fontId="36" fillId="0" borderId="0" applyFont="0" applyFill="0" applyBorder="0" applyAlignment="0" applyProtection="0"/>
    <xf numFmtId="0" fontId="1" fillId="0" borderId="0"/>
  </cellStyleXfs>
  <cellXfs count="597">
    <xf numFmtId="0" fontId="0" fillId="0" borderId="0" xfId="0"/>
    <xf numFmtId="0" fontId="17" fillId="0" borderId="0" xfId="0" applyFont="1" applyProtection="1"/>
    <xf numFmtId="0" fontId="17" fillId="0" borderId="0" xfId="0" applyFont="1" applyProtection="1">
      <protection locked="0"/>
    </xf>
    <xf numFmtId="0" fontId="17" fillId="0" borderId="0" xfId="1" applyFont="1" applyAlignment="1" applyProtection="1">
      <alignment horizontal="center" vertical="center"/>
      <protection locked="0"/>
    </xf>
    <xf numFmtId="3" fontId="21" fillId="2" borderId="1" xfId="1" applyNumberFormat="1" applyFont="1" applyFill="1" applyBorder="1" applyAlignment="1" applyProtection="1">
      <alignment horizontal="center" vertical="center" wrapText="1"/>
      <protection locked="0"/>
    </xf>
    <xf numFmtId="0" fontId="17" fillId="0" borderId="0" xfId="0" applyFont="1" applyAlignment="1" applyProtection="1">
      <alignment horizontal="center" vertical="center"/>
      <protection locked="0"/>
    </xf>
    <xf numFmtId="0" fontId="17" fillId="0" borderId="0" xfId="1" applyFont="1" applyProtection="1">
      <protection locked="0"/>
    </xf>
    <xf numFmtId="0" fontId="21" fillId="0" borderId="0" xfId="1" applyFont="1" applyAlignment="1" applyProtection="1">
      <alignment horizontal="center" vertical="center"/>
      <protection locked="0"/>
    </xf>
    <xf numFmtId="0" fontId="17" fillId="0" borderId="1" xfId="0" applyFont="1" applyBorder="1" applyProtection="1">
      <protection locked="0"/>
    </xf>
    <xf numFmtId="0" fontId="22" fillId="0" borderId="0" xfId="1" applyFont="1" applyAlignment="1" applyProtection="1">
      <alignment horizontal="center" vertical="center" wrapText="1"/>
      <protection locked="0"/>
    </xf>
    <xf numFmtId="0" fontId="17" fillId="0" borderId="0" xfId="1" applyFont="1" applyAlignment="1" applyProtection="1">
      <alignment horizontal="center" vertical="center" wrapText="1"/>
      <protection locked="0"/>
    </xf>
    <xf numFmtId="0" fontId="17" fillId="0" borderId="0" xfId="0" applyFont="1" applyAlignment="1" applyProtection="1">
      <alignment horizontal="right"/>
      <protection locked="0"/>
    </xf>
    <xf numFmtId="0" fontId="17" fillId="0" borderId="0" xfId="0" applyFont="1" applyBorder="1" applyProtection="1">
      <protection locked="0"/>
    </xf>
    <xf numFmtId="0" fontId="21" fillId="2" borderId="1" xfId="1" applyFont="1" applyFill="1" applyBorder="1" applyAlignment="1" applyProtection="1">
      <alignment horizontal="left" vertical="center" wrapText="1"/>
    </xf>
    <xf numFmtId="0" fontId="21" fillId="2" borderId="1" xfId="1" applyFont="1" applyFill="1" applyBorder="1" applyAlignment="1" applyProtection="1">
      <alignment horizontal="left" vertical="center" wrapText="1" indent="1"/>
    </xf>
    <xf numFmtId="0" fontId="17" fillId="2" borderId="1" xfId="1" applyFont="1" applyFill="1" applyBorder="1" applyAlignment="1" applyProtection="1">
      <alignment horizontal="left" vertical="center" wrapText="1" indent="1"/>
    </xf>
    <xf numFmtId="0" fontId="17" fillId="2" borderId="1" xfId="1" applyFont="1" applyFill="1" applyBorder="1" applyAlignment="1" applyProtection="1">
      <alignment horizontal="left" vertical="center" wrapText="1" indent="2"/>
    </xf>
    <xf numFmtId="0" fontId="17" fillId="2" borderId="1" xfId="1" applyFont="1" applyFill="1" applyBorder="1" applyAlignment="1" applyProtection="1">
      <alignment horizontal="left" vertical="center" wrapText="1" indent="3"/>
    </xf>
    <xf numFmtId="0" fontId="17" fillId="2" borderId="1" xfId="1" applyFont="1" applyFill="1" applyBorder="1" applyAlignment="1" applyProtection="1">
      <alignment horizontal="left" vertical="center" wrapText="1" indent="4"/>
    </xf>
    <xf numFmtId="0" fontId="17" fillId="0" borderId="0" xfId="3" applyFont="1" applyAlignment="1" applyProtection="1">
      <alignment horizontal="center" vertical="center"/>
      <protection locked="0"/>
    </xf>
    <xf numFmtId="0" fontId="17" fillId="0" borderId="0" xfId="3" applyFont="1" applyProtection="1">
      <protection locked="0"/>
    </xf>
    <xf numFmtId="0" fontId="0" fillId="0" borderId="0" xfId="0" applyProtection="1">
      <protection locked="0"/>
    </xf>
    <xf numFmtId="0" fontId="19" fillId="0" borderId="0" xfId="4" applyFont="1" applyProtection="1">
      <protection locked="0"/>
    </xf>
    <xf numFmtId="0" fontId="18" fillId="0" borderId="1" xfId="4" applyFont="1" applyBorder="1" applyAlignment="1" applyProtection="1">
      <alignment vertical="center" wrapText="1"/>
      <protection locked="0"/>
    </xf>
    <xf numFmtId="0" fontId="17" fillId="0" borderId="0" xfId="0" applyFont="1" applyFill="1" applyProtection="1">
      <protection locked="0"/>
    </xf>
    <xf numFmtId="0" fontId="17" fillId="0" borderId="0" xfId="0" applyFont="1" applyFill="1" applyBorder="1" applyAlignment="1" applyProtection="1">
      <alignment horizontal="left" wrapText="1"/>
      <protection locked="0"/>
    </xf>
    <xf numFmtId="0" fontId="17" fillId="0" borderId="0" xfId="0" applyFont="1" applyFill="1" applyBorder="1" applyAlignment="1" applyProtection="1">
      <alignment horizontal="left"/>
      <protection locked="0"/>
    </xf>
    <xf numFmtId="0" fontId="21" fillId="0" borderId="0" xfId="0" applyFont="1" applyFill="1" applyBorder="1" applyAlignment="1" applyProtection="1">
      <alignment horizontal="left" indent="1"/>
      <protection locked="0"/>
    </xf>
    <xf numFmtId="0" fontId="21" fillId="0" borderId="0" xfId="0" applyFont="1" applyFill="1" applyBorder="1" applyAlignment="1" applyProtection="1">
      <alignment horizontal="left" vertical="center" indent="1"/>
      <protection locked="0"/>
    </xf>
    <xf numFmtId="0" fontId="17" fillId="0" borderId="0" xfId="0" applyFont="1" applyFill="1" applyBorder="1" applyAlignment="1" applyProtection="1">
      <alignment horizontal="left" vertical="center"/>
      <protection locked="0"/>
    </xf>
    <xf numFmtId="0" fontId="21" fillId="0" borderId="0" xfId="0" applyFont="1" applyAlignment="1" applyProtection="1">
      <alignment horizontal="left"/>
      <protection locked="0"/>
    </xf>
    <xf numFmtId="0" fontId="21" fillId="0" borderId="1" xfId="2" applyFont="1" applyFill="1" applyBorder="1" applyAlignment="1" applyProtection="1">
      <alignment horizontal="left" vertical="top" indent="1"/>
    </xf>
    <xf numFmtId="0" fontId="17" fillId="0" borderId="1" xfId="2" applyFont="1" applyFill="1" applyBorder="1" applyAlignment="1" applyProtection="1">
      <alignment horizontal="left" vertical="center" wrapText="1" indent="2"/>
    </xf>
    <xf numFmtId="0" fontId="21" fillId="2" borderId="5" xfId="1" applyFont="1" applyFill="1" applyBorder="1" applyAlignment="1" applyProtection="1">
      <alignment horizontal="left" vertical="center" wrapText="1"/>
    </xf>
    <xf numFmtId="0" fontId="17" fillId="0" borderId="5" xfId="3" applyFont="1" applyBorder="1" applyAlignment="1" applyProtection="1">
      <alignment horizontal="left" vertical="center" indent="1"/>
    </xf>
    <xf numFmtId="0" fontId="21" fillId="0" borderId="0" xfId="0" applyFont="1" applyFill="1" applyBorder="1" applyAlignment="1" applyProtection="1">
      <alignment horizontal="center" wrapText="1"/>
    </xf>
    <xf numFmtId="0" fontId="21" fillId="0" borderId="0" xfId="0" applyFont="1" applyAlignment="1" applyProtection="1">
      <alignment horizontal="center" vertical="center" wrapText="1"/>
    </xf>
    <xf numFmtId="0" fontId="21" fillId="0" borderId="1" xfId="0" applyFont="1" applyFill="1" applyBorder="1" applyAlignment="1" applyProtection="1">
      <alignment horizontal="left"/>
    </xf>
    <xf numFmtId="0" fontId="21" fillId="0" borderId="1" xfId="0" applyFont="1" applyBorder="1" applyAlignment="1" applyProtection="1">
      <alignment horizontal="center" vertical="center" wrapText="1"/>
    </xf>
    <xf numFmtId="0" fontId="21" fillId="0" borderId="1" xfId="0" applyFont="1" applyFill="1" applyBorder="1" applyAlignment="1" applyProtection="1">
      <alignment horizontal="left" indent="1"/>
    </xf>
    <xf numFmtId="0" fontId="17" fillId="0" borderId="1" xfId="0" applyFont="1" applyBorder="1" applyAlignment="1" applyProtection="1">
      <alignment wrapText="1"/>
    </xf>
    <xf numFmtId="0" fontId="21" fillId="0" borderId="1" xfId="0" applyFont="1" applyFill="1" applyBorder="1" applyAlignment="1" applyProtection="1">
      <alignment horizontal="left" vertical="center"/>
    </xf>
    <xf numFmtId="0" fontId="17" fillId="0" borderId="1" xfId="0" applyFont="1" applyFill="1" applyBorder="1" applyAlignment="1" applyProtection="1">
      <alignment horizontal="left" wrapText="1"/>
    </xf>
    <xf numFmtId="0" fontId="17" fillId="0" borderId="1" xfId="0" applyFont="1" applyFill="1" applyBorder="1" applyAlignment="1" applyProtection="1">
      <alignment horizontal="left" vertical="center"/>
    </xf>
    <xf numFmtId="0" fontId="21" fillId="0" borderId="1" xfId="0" applyFont="1" applyFill="1" applyBorder="1" applyAlignment="1" applyProtection="1">
      <alignment horizontal="left" vertical="center" indent="1"/>
    </xf>
    <xf numFmtId="0" fontId="17" fillId="0" borderId="0" xfId="0" applyFont="1" applyFill="1" applyProtection="1"/>
    <xf numFmtId="15" fontId="0" fillId="0" borderId="0" xfId="0" applyNumberFormat="1"/>
    <xf numFmtId="0" fontId="18" fillId="0" borderId="0" xfId="4" applyFont="1" applyBorder="1" applyAlignment="1" applyProtection="1">
      <alignment vertical="center"/>
    </xf>
    <xf numFmtId="0" fontId="0" fillId="0" borderId="0" xfId="0" applyBorder="1" applyProtection="1">
      <protection locked="0"/>
    </xf>
    <xf numFmtId="0" fontId="19" fillId="0" borderId="0" xfId="4" applyFont="1" applyBorder="1" applyProtection="1">
      <protection locked="0"/>
    </xf>
    <xf numFmtId="0" fontId="16" fillId="0" borderId="0" xfId="0" applyFont="1"/>
    <xf numFmtId="0" fontId="17" fillId="0" borderId="0" xfId="1" applyFont="1" applyBorder="1" applyAlignment="1" applyProtection="1">
      <alignment vertical="center"/>
      <protection locked="0"/>
    </xf>
    <xf numFmtId="0" fontId="18" fillId="0" borderId="1" xfId="4" applyFont="1" applyBorder="1" applyAlignment="1" applyProtection="1">
      <alignment horizontal="center" vertical="center" wrapText="1"/>
      <protection locked="0"/>
    </xf>
    <xf numFmtId="0" fontId="21" fillId="0" borderId="0" xfId="0" applyFont="1" applyProtection="1">
      <protection locked="0"/>
    </xf>
    <xf numFmtId="0" fontId="17" fillId="0" borderId="3" xfId="0" applyFont="1" applyBorder="1" applyProtection="1">
      <protection locked="0"/>
    </xf>
    <xf numFmtId="0" fontId="21" fillId="0" borderId="0" xfId="0" applyFont="1" applyAlignment="1" applyProtection="1">
      <alignment horizontal="center"/>
      <protection locked="0"/>
    </xf>
    <xf numFmtId="0" fontId="0" fillId="0" borderId="0" xfId="0" applyBorder="1"/>
    <xf numFmtId="0" fontId="0" fillId="0" borderId="3" xfId="0" applyBorder="1"/>
    <xf numFmtId="0" fontId="21" fillId="4" borderId="0" xfId="0" applyFont="1" applyFill="1" applyProtection="1"/>
    <xf numFmtId="0" fontId="17" fillId="4" borderId="0" xfId="0" applyFont="1" applyFill="1" applyProtection="1"/>
    <xf numFmtId="0" fontId="17" fillId="4" borderId="0" xfId="0" applyFont="1" applyFill="1" applyBorder="1" applyProtection="1"/>
    <xf numFmtId="0" fontId="17" fillId="4" borderId="0" xfId="1" applyFont="1" applyFill="1" applyAlignment="1" applyProtection="1">
      <alignment vertical="center"/>
    </xf>
    <xf numFmtId="3" fontId="21" fillId="4" borderId="1" xfId="1" applyNumberFormat="1" applyFont="1" applyFill="1" applyBorder="1" applyAlignment="1" applyProtection="1">
      <alignment horizontal="center" vertical="center" wrapText="1"/>
    </xf>
    <xf numFmtId="0" fontId="17" fillId="2" borderId="0" xfId="0" applyFont="1" applyFill="1" applyBorder="1" applyProtection="1"/>
    <xf numFmtId="0" fontId="17" fillId="2" borderId="0" xfId="0" applyFont="1" applyFill="1" applyProtection="1"/>
    <xf numFmtId="3" fontId="21" fillId="4" borderId="1" xfId="1" applyNumberFormat="1" applyFont="1" applyFill="1" applyBorder="1" applyAlignment="1" applyProtection="1">
      <alignment horizontal="right" vertical="center"/>
    </xf>
    <xf numFmtId="0" fontId="21" fillId="4" borderId="1" xfId="0" applyFont="1" applyFill="1" applyBorder="1" applyProtection="1"/>
    <xf numFmtId="3" fontId="21" fillId="4" borderId="1" xfId="0" applyNumberFormat="1" applyFont="1" applyFill="1" applyBorder="1" applyProtection="1"/>
    <xf numFmtId="0" fontId="21" fillId="0" borderId="1" xfId="1" applyFont="1" applyFill="1" applyBorder="1" applyAlignment="1" applyProtection="1">
      <alignment horizontal="left" vertical="center" wrapText="1" indent="1"/>
    </xf>
    <xf numFmtId="0" fontId="17" fillId="0" borderId="1" xfId="1" applyFont="1" applyFill="1" applyBorder="1" applyAlignment="1" applyProtection="1">
      <alignment horizontal="left" vertical="center" wrapText="1" indent="2"/>
    </xf>
    <xf numFmtId="3" fontId="21" fillId="5" borderId="1" xfId="1" applyNumberFormat="1" applyFont="1" applyFill="1" applyBorder="1" applyAlignment="1" applyProtection="1">
      <alignment horizontal="left" vertical="center" wrapText="1"/>
    </xf>
    <xf numFmtId="3" fontId="21" fillId="5" borderId="1" xfId="1" applyNumberFormat="1" applyFont="1" applyFill="1" applyBorder="1" applyAlignment="1" applyProtection="1">
      <alignment horizontal="center" vertical="center" wrapText="1"/>
    </xf>
    <xf numFmtId="0" fontId="17" fillId="5" borderId="0" xfId="1" applyFont="1" applyFill="1" applyProtection="1">
      <protection locked="0"/>
    </xf>
    <xf numFmtId="0" fontId="17" fillId="5" borderId="0" xfId="0" applyFont="1" applyFill="1" applyAlignment="1" applyProtection="1">
      <alignment horizontal="center" vertical="center"/>
      <protection locked="0"/>
    </xf>
    <xf numFmtId="0" fontId="22" fillId="5" borderId="0" xfId="1" applyFont="1" applyFill="1" applyAlignment="1" applyProtection="1">
      <alignment horizontal="center" vertical="center" wrapText="1"/>
      <protection locked="0"/>
    </xf>
    <xf numFmtId="0" fontId="17" fillId="5" borderId="0" xfId="1" applyFont="1" applyFill="1" applyAlignment="1" applyProtection="1">
      <alignment horizontal="center" vertical="center" wrapText="1"/>
      <protection locked="0"/>
    </xf>
    <xf numFmtId="0" fontId="17" fillId="5" borderId="0" xfId="1" applyFont="1" applyFill="1" applyAlignment="1" applyProtection="1">
      <alignment horizontal="center" vertical="center"/>
      <protection locked="0"/>
    </xf>
    <xf numFmtId="0" fontId="17" fillId="5" borderId="0" xfId="0" applyFont="1" applyFill="1" applyProtection="1">
      <protection locked="0"/>
    </xf>
    <xf numFmtId="0" fontId="17" fillId="0" borderId="1" xfId="1" applyFont="1" applyFill="1" applyBorder="1" applyAlignment="1" applyProtection="1">
      <alignment horizontal="left" vertical="center" wrapText="1" indent="3"/>
    </xf>
    <xf numFmtId="0" fontId="17" fillId="0" borderId="1" xfId="1" applyFont="1" applyFill="1" applyBorder="1" applyAlignment="1" applyProtection="1">
      <alignment horizontal="left" vertical="center" wrapText="1" indent="1"/>
    </xf>
    <xf numFmtId="0" fontId="21" fillId="0" borderId="1" xfId="0" applyFont="1" applyFill="1" applyBorder="1" applyProtection="1">
      <protection locked="0"/>
    </xf>
    <xf numFmtId="0" fontId="17" fillId="4" borderId="0" xfId="1" applyFont="1" applyFill="1" applyAlignment="1" applyProtection="1">
      <alignment horizontal="center" vertical="center"/>
    </xf>
    <xf numFmtId="0" fontId="17" fillId="4" borderId="0" xfId="1" applyFont="1" applyFill="1" applyBorder="1" applyAlignment="1" applyProtection="1">
      <alignment horizontal="right" vertical="center"/>
    </xf>
    <xf numFmtId="0" fontId="17" fillId="4" borderId="0" xfId="1" applyFont="1" applyFill="1" applyBorder="1" applyAlignment="1" applyProtection="1">
      <alignment horizontal="left" vertical="center"/>
    </xf>
    <xf numFmtId="0" fontId="17" fillId="4" borderId="0" xfId="0" applyFont="1" applyFill="1" applyBorder="1" applyProtection="1">
      <protection locked="0"/>
    </xf>
    <xf numFmtId="0" fontId="17" fillId="4" borderId="0" xfId="0" applyFont="1" applyFill="1" applyProtection="1">
      <protection locked="0"/>
    </xf>
    <xf numFmtId="3" fontId="21" fillId="4" borderId="1" xfId="1" applyNumberFormat="1" applyFont="1" applyFill="1" applyBorder="1" applyAlignment="1" applyProtection="1">
      <alignment horizontal="left" vertical="center" wrapText="1"/>
    </xf>
    <xf numFmtId="0" fontId="17" fillId="4" borderId="1" xfId="0" applyFont="1" applyFill="1" applyBorder="1" applyProtection="1"/>
    <xf numFmtId="0" fontId="17" fillId="4" borderId="0" xfId="0" applyFont="1" applyFill="1" applyAlignment="1" applyProtection="1">
      <alignment horizontal="center" vertical="center"/>
      <protection locked="0"/>
    </xf>
    <xf numFmtId="0" fontId="17" fillId="0" borderId="0" xfId="0" applyFont="1" applyFill="1" applyAlignment="1" applyProtection="1">
      <alignment horizontal="center" vertical="center"/>
      <protection locked="0"/>
    </xf>
    <xf numFmtId="0" fontId="17" fillId="0" borderId="0" xfId="0" applyFont="1" applyFill="1" applyBorder="1" applyProtection="1">
      <protection locked="0"/>
    </xf>
    <xf numFmtId="0" fontId="17" fillId="4" borderId="0" xfId="3" applyFont="1" applyFill="1" applyAlignment="1" applyProtection="1">
      <alignment horizontal="center" vertical="center"/>
      <protection locked="0"/>
    </xf>
    <xf numFmtId="0" fontId="17" fillId="4" borderId="0" xfId="3" applyFont="1" applyFill="1" applyProtection="1"/>
    <xf numFmtId="0" fontId="17" fillId="4" borderId="3" xfId="0" applyFont="1" applyFill="1" applyBorder="1" applyAlignment="1" applyProtection="1">
      <alignment horizontal="left"/>
    </xf>
    <xf numFmtId="0" fontId="17" fillId="4" borderId="0" xfId="0" applyFont="1" applyFill="1" applyBorder="1" applyAlignment="1" applyProtection="1">
      <alignment horizontal="left"/>
    </xf>
    <xf numFmtId="0" fontId="21" fillId="0" borderId="0" xfId="0" applyFont="1" applyFill="1" applyBorder="1" applyAlignment="1" applyProtection="1">
      <alignment horizontal="left"/>
    </xf>
    <xf numFmtId="0" fontId="17" fillId="0" borderId="0" xfId="0" applyFont="1" applyFill="1" applyBorder="1" applyProtection="1"/>
    <xf numFmtId="0" fontId="17" fillId="4" borderId="0" xfId="0" applyFont="1" applyFill="1" applyBorder="1" applyAlignment="1" applyProtection="1">
      <alignment horizontal="left" wrapText="1"/>
    </xf>
    <xf numFmtId="0" fontId="17" fillId="4" borderId="3" xfId="0" applyFont="1" applyFill="1" applyBorder="1" applyAlignment="1" applyProtection="1">
      <alignment horizontal="left" wrapText="1"/>
    </xf>
    <xf numFmtId="0" fontId="17" fillId="4" borderId="3" xfId="0" applyFont="1" applyFill="1" applyBorder="1" applyProtection="1"/>
    <xf numFmtId="0" fontId="21" fillId="4" borderId="3" xfId="0" applyFont="1" applyFill="1" applyBorder="1" applyAlignment="1" applyProtection="1">
      <alignment horizontal="center" vertical="center" wrapText="1"/>
    </xf>
    <xf numFmtId="0" fontId="21" fillId="4" borderId="1" xfId="0" applyFont="1" applyFill="1" applyBorder="1" applyAlignment="1" applyProtection="1">
      <alignment horizontal="right" vertical="center" wrapText="1"/>
    </xf>
    <xf numFmtId="0" fontId="17" fillId="4" borderId="0" xfId="0" applyFont="1" applyFill="1" applyAlignment="1" applyProtection="1">
      <alignment horizontal="center" vertical="center"/>
    </xf>
    <xf numFmtId="0" fontId="17" fillId="0" borderId="0" xfId="0" applyFont="1" applyFill="1" applyAlignment="1" applyProtection="1">
      <alignment horizontal="center" vertical="center"/>
    </xf>
    <xf numFmtId="0" fontId="20" fillId="4" borderId="5" xfId="4" applyFont="1" applyFill="1" applyBorder="1" applyAlignment="1" applyProtection="1">
      <alignment horizontal="center" vertical="center" wrapText="1"/>
    </xf>
    <xf numFmtId="0" fontId="20" fillId="4" borderId="1" xfId="4" applyFont="1" applyFill="1" applyBorder="1" applyAlignment="1" applyProtection="1">
      <alignment horizontal="center" vertical="center" wrapText="1"/>
    </xf>
    <xf numFmtId="0" fontId="16" fillId="4" borderId="0" xfId="0" applyFont="1" applyFill="1" applyProtection="1"/>
    <xf numFmtId="0" fontId="0" fillId="4" borderId="0" xfId="0" applyFill="1" applyProtection="1"/>
    <xf numFmtId="14" fontId="17" fillId="4" borderId="0" xfId="1" applyNumberFormat="1" applyFont="1" applyFill="1" applyBorder="1" applyAlignment="1" applyProtection="1">
      <alignment vertical="center"/>
    </xf>
    <xf numFmtId="0" fontId="17" fillId="4" borderId="0" xfId="1" applyFont="1" applyFill="1" applyBorder="1" applyAlignment="1" applyProtection="1">
      <alignment vertical="center"/>
    </xf>
    <xf numFmtId="14" fontId="17" fillId="4" borderId="0" xfId="1" applyNumberFormat="1" applyFont="1" applyFill="1" applyBorder="1" applyAlignment="1" applyProtection="1">
      <alignment horizontal="center" vertical="center"/>
    </xf>
    <xf numFmtId="0" fontId="12" fillId="4" borderId="0" xfId="1" applyFont="1" applyFill="1" applyAlignment="1" applyProtection="1">
      <alignment horizontal="left" vertical="center"/>
    </xf>
    <xf numFmtId="0" fontId="11" fillId="4" borderId="0" xfId="0" applyFont="1" applyFill="1" applyProtection="1"/>
    <xf numFmtId="0" fontId="0" fillId="4" borderId="0" xfId="0" applyFill="1" applyProtection="1">
      <protection locked="0"/>
    </xf>
    <xf numFmtId="0" fontId="0" fillId="4" borderId="0" xfId="0" applyFill="1" applyBorder="1" applyProtection="1">
      <protection locked="0"/>
    </xf>
    <xf numFmtId="14" fontId="17" fillId="0" borderId="0" xfId="1" applyNumberFormat="1" applyFont="1" applyFill="1" applyBorder="1" applyAlignment="1" applyProtection="1">
      <alignment horizontal="center" vertical="center"/>
    </xf>
    <xf numFmtId="0" fontId="0" fillId="0" borderId="0" xfId="0" applyFill="1" applyBorder="1" applyProtection="1"/>
    <xf numFmtId="0" fontId="0" fillId="0" borderId="0" xfId="0" applyFill="1" applyProtection="1"/>
    <xf numFmtId="0" fontId="17" fillId="4" borderId="0" xfId="1" applyFont="1" applyFill="1" applyBorder="1" applyAlignment="1" applyProtection="1">
      <alignment vertical="center"/>
      <protection locked="0"/>
    </xf>
    <xf numFmtId="0" fontId="17" fillId="4" borderId="0" xfId="3" applyFont="1" applyFill="1" applyProtection="1">
      <protection locked="0"/>
    </xf>
    <xf numFmtId="0" fontId="17" fillId="4" borderId="0" xfId="1" applyFont="1" applyFill="1" applyProtection="1">
      <protection locked="0"/>
    </xf>
    <xf numFmtId="14" fontId="23" fillId="0" borderId="2" xfId="5" applyNumberFormat="1" applyFont="1" applyBorder="1" applyAlignment="1" applyProtection="1">
      <alignment wrapText="1"/>
      <protection locked="0"/>
    </xf>
    <xf numFmtId="14" fontId="21" fillId="0" borderId="0" xfId="0" applyNumberFormat="1" applyFont="1" applyFill="1" applyBorder="1" applyAlignment="1" applyProtection="1">
      <alignment horizontal="center" vertical="center" wrapText="1"/>
    </xf>
    <xf numFmtId="0" fontId="17" fillId="4" borderId="0" xfId="1" applyFont="1" applyFill="1" applyAlignment="1" applyProtection="1">
      <alignment horizontal="center" vertical="center"/>
    </xf>
    <xf numFmtId="0" fontId="17" fillId="4" borderId="0" xfId="1" applyFont="1" applyFill="1" applyBorder="1" applyAlignment="1" applyProtection="1">
      <alignment horizontal="center" vertical="center"/>
    </xf>
    <xf numFmtId="0" fontId="17" fillId="4" borderId="0" xfId="1" applyFont="1" applyFill="1" applyBorder="1" applyAlignment="1" applyProtection="1">
      <alignment horizontal="center" vertical="center"/>
      <protection locked="0"/>
    </xf>
    <xf numFmtId="14" fontId="17" fillId="0" borderId="0" xfId="1" applyNumberFormat="1" applyFont="1" applyFill="1" applyBorder="1" applyAlignment="1" applyProtection="1">
      <alignment horizontal="right" vertical="center"/>
    </xf>
    <xf numFmtId="0" fontId="17" fillId="2" borderId="0" xfId="0" applyFont="1" applyFill="1" applyProtection="1">
      <protection locked="0"/>
    </xf>
    <xf numFmtId="0" fontId="0" fillId="2" borderId="0" xfId="0" applyFill="1"/>
    <xf numFmtId="0" fontId="21" fillId="2" borderId="0" xfId="0" applyFont="1" applyFill="1" applyAlignment="1" applyProtection="1">
      <alignment horizontal="center"/>
      <protection locked="0"/>
    </xf>
    <xf numFmtId="0" fontId="17" fillId="2" borderId="0" xfId="0" applyFont="1" applyFill="1" applyAlignment="1" applyProtection="1">
      <alignment horizontal="center" vertical="center"/>
      <protection locked="0"/>
    </xf>
    <xf numFmtId="0" fontId="17" fillId="2" borderId="3" xfId="0" applyFont="1" applyFill="1" applyBorder="1" applyProtection="1">
      <protection locked="0"/>
    </xf>
    <xf numFmtId="0" fontId="21" fillId="2" borderId="0" xfId="0" applyFont="1" applyFill="1" applyProtection="1">
      <protection locked="0"/>
    </xf>
    <xf numFmtId="0" fontId="17" fillId="2" borderId="0" xfId="0" applyFont="1" applyFill="1" applyBorder="1" applyProtection="1">
      <protection locked="0"/>
    </xf>
    <xf numFmtId="0" fontId="16" fillId="2" borderId="0" xfId="0" applyFont="1" applyFill="1"/>
    <xf numFmtId="0" fontId="16" fillId="4" borderId="1" xfId="3" applyFont="1" applyFill="1" applyBorder="1" applyAlignment="1" applyProtection="1">
      <alignment horizontal="center" vertical="center"/>
    </xf>
    <xf numFmtId="0" fontId="16" fillId="4" borderId="1" xfId="3" applyFont="1" applyFill="1" applyBorder="1" applyAlignment="1" applyProtection="1">
      <alignment horizontal="center" vertical="center" wrapText="1"/>
    </xf>
    <xf numFmtId="0" fontId="16" fillId="4" borderId="2" xfId="3" applyFont="1" applyFill="1" applyBorder="1" applyAlignment="1" applyProtection="1">
      <alignment horizontal="center" vertical="center" wrapText="1"/>
    </xf>
    <xf numFmtId="0" fontId="21" fillId="0" borderId="0" xfId="3" applyFont="1" applyProtection="1">
      <protection locked="0"/>
    </xf>
    <xf numFmtId="0" fontId="17" fillId="0" borderId="0" xfId="3" applyFont="1" applyBorder="1" applyProtection="1">
      <protection locked="0"/>
    </xf>
    <xf numFmtId="0" fontId="17" fillId="0" borderId="3" xfId="3" applyFont="1" applyBorder="1" applyProtection="1">
      <protection locked="0"/>
    </xf>
    <xf numFmtId="0" fontId="21" fillId="0" borderId="0" xfId="3" applyFont="1" applyAlignment="1" applyProtection="1">
      <alignment horizontal="left"/>
      <protection locked="0"/>
    </xf>
    <xf numFmtId="0" fontId="17" fillId="0" borderId="0" xfId="3" applyFont="1" applyAlignment="1" applyProtection="1">
      <alignment horizontal="left"/>
      <protection locked="0"/>
    </xf>
    <xf numFmtId="0" fontId="11" fillId="0" borderId="0" xfId="3"/>
    <xf numFmtId="0" fontId="17" fillId="0" borderId="0" xfId="0" applyFont="1" applyAlignment="1" applyProtection="1">
      <alignment horizontal="left"/>
      <protection locked="0"/>
    </xf>
    <xf numFmtId="0" fontId="17" fillId="0" borderId="5" xfId="2" applyFont="1" applyFill="1" applyBorder="1" applyAlignment="1" applyProtection="1">
      <alignment horizontal="left" vertical="center" wrapText="1" indent="2"/>
    </xf>
    <xf numFmtId="0" fontId="21" fillId="2" borderId="0" xfId="0" applyFont="1" applyFill="1" applyBorder="1" applyAlignment="1" applyProtection="1">
      <alignment horizontal="left"/>
    </xf>
    <xf numFmtId="0" fontId="0" fillId="2" borderId="0" xfId="0" applyFill="1" applyProtection="1">
      <protection locked="0"/>
    </xf>
    <xf numFmtId="0" fontId="21" fillId="2" borderId="0" xfId="0" applyFont="1" applyFill="1" applyAlignment="1" applyProtection="1">
      <alignment horizontal="left"/>
      <protection locked="0"/>
    </xf>
    <xf numFmtId="0" fontId="17" fillId="2" borderId="0" xfId="0" applyFont="1" applyFill="1" applyAlignment="1" applyProtection="1">
      <alignment horizontal="left"/>
      <protection locked="0"/>
    </xf>
    <xf numFmtId="0" fontId="11" fillId="2" borderId="0" xfId="0" applyFont="1" applyFill="1"/>
    <xf numFmtId="0" fontId="21" fillId="0" borderId="0" xfId="0" applyFont="1" applyBorder="1" applyAlignment="1" applyProtection="1">
      <alignment horizontal="left"/>
    </xf>
    <xf numFmtId="0" fontId="21" fillId="0" borderId="1" xfId="1" applyFont="1" applyFill="1" applyBorder="1" applyAlignment="1" applyProtection="1">
      <alignment horizontal="left" vertical="center" wrapText="1"/>
    </xf>
    <xf numFmtId="0" fontId="21" fillId="5" borderId="0" xfId="1" applyFont="1" applyFill="1" applyAlignment="1" applyProtection="1">
      <alignment horizontal="center" vertical="center"/>
      <protection locked="0"/>
    </xf>
    <xf numFmtId="3" fontId="17" fillId="5" borderId="0" xfId="1" applyNumberFormat="1" applyFont="1" applyFill="1" applyAlignment="1" applyProtection="1">
      <alignment horizontal="center" vertical="center"/>
      <protection locked="0"/>
    </xf>
    <xf numFmtId="0" fontId="26" fillId="5" borderId="0" xfId="0" applyFont="1" applyFill="1" applyAlignment="1" applyProtection="1">
      <alignment vertical="center"/>
      <protection locked="0"/>
    </xf>
    <xf numFmtId="0" fontId="26" fillId="0" borderId="0" xfId="0" applyFont="1" applyAlignment="1" applyProtection="1">
      <alignment vertical="center"/>
      <protection locked="0"/>
    </xf>
    <xf numFmtId="0" fontId="17" fillId="0" borderId="1" xfId="1" applyFont="1" applyFill="1" applyBorder="1" applyAlignment="1" applyProtection="1">
      <alignment horizontal="left" vertical="center" wrapText="1" indent="4"/>
    </xf>
    <xf numFmtId="0" fontId="17" fillId="0" borderId="5" xfId="0" applyFont="1" applyFill="1" applyBorder="1" applyAlignment="1" applyProtection="1">
      <alignment horizontal="left" vertical="center" indent="1"/>
    </xf>
    <xf numFmtId="0" fontId="17" fillId="4" borderId="0" xfId="1" applyFont="1" applyFill="1" applyAlignment="1" applyProtection="1">
      <alignment wrapText="1"/>
    </xf>
    <xf numFmtId="0" fontId="17" fillId="4" borderId="0" xfId="0" applyFont="1" applyFill="1" applyBorder="1" applyAlignment="1" applyProtection="1">
      <alignment wrapText="1"/>
    </xf>
    <xf numFmtId="0" fontId="17" fillId="0" borderId="0" xfId="0" applyFont="1" applyFill="1" applyBorder="1" applyAlignment="1" applyProtection="1">
      <alignment wrapText="1"/>
      <protection locked="0"/>
    </xf>
    <xf numFmtId="0" fontId="17" fillId="0" borderId="0" xfId="0" applyFont="1" applyAlignment="1" applyProtection="1">
      <alignment wrapText="1"/>
      <protection locked="0"/>
    </xf>
    <xf numFmtId="0" fontId="17" fillId="0" borderId="0" xfId="3" applyFont="1" applyAlignment="1" applyProtection="1">
      <alignment wrapText="1"/>
      <protection locked="0"/>
    </xf>
    <xf numFmtId="0" fontId="21" fillId="0" borderId="0" xfId="0" applyFont="1" applyAlignment="1" applyProtection="1">
      <alignment wrapText="1"/>
      <protection locked="0"/>
    </xf>
    <xf numFmtId="0" fontId="16" fillId="0" borderId="0" xfId="0" applyFont="1" applyAlignment="1">
      <alignment wrapText="1"/>
    </xf>
    <xf numFmtId="0" fontId="17" fillId="0" borderId="1" xfId="0" applyFont="1" applyFill="1" applyBorder="1" applyAlignment="1" applyProtection="1">
      <alignment horizontal="left" vertical="center" wrapText="1" indent="2"/>
    </xf>
    <xf numFmtId="0" fontId="27" fillId="4" borderId="0" xfId="1" applyFont="1" applyFill="1" applyAlignment="1" applyProtection="1">
      <alignment horizontal="right" vertical="center"/>
    </xf>
    <xf numFmtId="0" fontId="17" fillId="4" borderId="1" xfId="0" applyFont="1" applyFill="1" applyBorder="1" applyProtection="1">
      <protection locked="0"/>
    </xf>
    <xf numFmtId="0" fontId="21" fillId="2" borderId="1" xfId="1" applyFont="1" applyFill="1" applyBorder="1" applyAlignment="1" applyProtection="1">
      <alignment vertical="center" wrapText="1"/>
    </xf>
    <xf numFmtId="0" fontId="21" fillId="0" borderId="5" xfId="1" applyFont="1" applyFill="1" applyBorder="1" applyAlignment="1" applyProtection="1">
      <alignment horizontal="left" vertical="center" wrapText="1"/>
    </xf>
    <xf numFmtId="0" fontId="17" fillId="4" borderId="0" xfId="1" applyFont="1" applyFill="1" applyAlignment="1" applyProtection="1">
      <alignment horizontal="center" vertical="center"/>
    </xf>
    <xf numFmtId="0" fontId="17" fillId="4" borderId="0" xfId="1" applyFont="1" applyFill="1" applyBorder="1" applyAlignment="1" applyProtection="1">
      <alignment horizontal="center" vertical="center"/>
    </xf>
    <xf numFmtId="0" fontId="17" fillId="0" borderId="0" xfId="0" applyFont="1" applyAlignment="1">
      <alignment vertical="center"/>
    </xf>
    <xf numFmtId="0" fontId="17" fillId="0" borderId="0" xfId="0" applyFont="1" applyAlignment="1" applyProtection="1">
      <alignment vertical="center"/>
      <protection locked="0"/>
    </xf>
    <xf numFmtId="0" fontId="17" fillId="4" borderId="0" xfId="0" applyFont="1" applyFill="1" applyBorder="1" applyAlignment="1">
      <alignment vertical="center"/>
    </xf>
    <xf numFmtId="0" fontId="17" fillId="4" borderId="35" xfId="1" applyFont="1" applyFill="1" applyBorder="1" applyAlignment="1" applyProtection="1">
      <alignment horizontal="left" vertical="center"/>
    </xf>
    <xf numFmtId="0" fontId="17" fillId="4" borderId="0" xfId="0" applyFont="1" applyFill="1" applyBorder="1" applyAlignment="1" applyProtection="1">
      <alignment vertical="center"/>
    </xf>
    <xf numFmtId="0" fontId="17" fillId="4" borderId="35" xfId="0" applyFont="1" applyFill="1" applyBorder="1" applyAlignment="1" applyProtection="1">
      <alignment vertical="center"/>
    </xf>
    <xf numFmtId="0" fontId="21" fillId="4" borderId="0" xfId="0" applyFont="1" applyFill="1" applyBorder="1" applyAlignment="1" applyProtection="1">
      <alignment vertical="center"/>
    </xf>
    <xf numFmtId="0" fontId="21" fillId="4" borderId="35" xfId="0" applyFont="1" applyFill="1" applyBorder="1" applyAlignment="1" applyProtection="1">
      <alignment vertical="center"/>
    </xf>
    <xf numFmtId="0" fontId="17" fillId="2" borderId="0" xfId="1" applyFont="1" applyFill="1" applyBorder="1" applyAlignment="1" applyProtection="1">
      <alignment horizontal="left" vertical="center" wrapText="1" indent="1"/>
    </xf>
    <xf numFmtId="0" fontId="16" fillId="4" borderId="1" xfId="0" applyFont="1" applyFill="1" applyBorder="1"/>
    <xf numFmtId="0" fontId="21" fillId="4" borderId="1" xfId="1" applyFont="1" applyFill="1" applyBorder="1" applyAlignment="1" applyProtection="1">
      <alignment horizontal="left" vertical="center" wrapText="1" indent="1"/>
    </xf>
    <xf numFmtId="0" fontId="21" fillId="4" borderId="1" xfId="0" applyFont="1" applyFill="1" applyBorder="1" applyProtection="1">
      <protection locked="0"/>
    </xf>
    <xf numFmtId="0" fontId="17" fillId="4" borderId="0" xfId="1" applyFont="1" applyFill="1" applyBorder="1" applyAlignment="1" applyProtection="1">
      <alignment horizontal="center" vertical="center"/>
    </xf>
    <xf numFmtId="0" fontId="17" fillId="0" borderId="0" xfId="3" applyFont="1" applyFill="1" applyBorder="1" applyProtection="1">
      <protection locked="0"/>
    </xf>
    <xf numFmtId="0" fontId="17" fillId="0" borderId="0" xfId="3" applyFont="1" applyFill="1" applyProtection="1">
      <protection locked="0"/>
    </xf>
    <xf numFmtId="0" fontId="26" fillId="4" borderId="35" xfId="0" applyFont="1" applyFill="1" applyBorder="1" applyAlignment="1">
      <alignment vertical="center"/>
    </xf>
    <xf numFmtId="0" fontId="21" fillId="2" borderId="0" xfId="0" applyFont="1" applyFill="1" applyBorder="1" applyAlignment="1">
      <alignment horizontal="left" vertical="center"/>
    </xf>
    <xf numFmtId="0" fontId="20" fillId="3" borderId="1" xfId="3" applyFont="1" applyFill="1" applyBorder="1" applyAlignment="1">
      <alignment horizontal="center" vertical="center"/>
    </xf>
    <xf numFmtId="0" fontId="20" fillId="3" borderId="1" xfId="3" applyFont="1" applyFill="1" applyBorder="1" applyAlignment="1">
      <alignment horizontal="center" vertical="center" wrapText="1"/>
    </xf>
    <xf numFmtId="0" fontId="20" fillId="0" borderId="1" xfId="3" applyFont="1" applyBorder="1" applyAlignment="1">
      <alignment horizontal="left" vertical="center"/>
    </xf>
    <xf numFmtId="0" fontId="18" fillId="0" borderId="1" xfId="3" applyFont="1" applyBorder="1"/>
    <xf numFmtId="3" fontId="18" fillId="2" borderId="1" xfId="3" applyNumberFormat="1" applyFont="1" applyFill="1" applyBorder="1"/>
    <xf numFmtId="0" fontId="20" fillId="0" borderId="1" xfId="3" applyFont="1" applyBorder="1" applyAlignment="1">
      <alignment horizontal="center"/>
    </xf>
    <xf numFmtId="3" fontId="18" fillId="0" borderId="1" xfId="3" applyNumberFormat="1" applyFont="1" applyBorder="1"/>
    <xf numFmtId="0" fontId="18" fillId="0" borderId="1" xfId="3" applyFont="1" applyBorder="1" applyAlignment="1">
      <alignment horizontal="right"/>
    </xf>
    <xf numFmtId="0" fontId="18" fillId="2" borderId="1" xfId="3" applyFont="1" applyFill="1" applyBorder="1"/>
    <xf numFmtId="0" fontId="20" fillId="0" borderId="1" xfId="3" applyFont="1" applyBorder="1" applyAlignment="1">
      <alignment horizontal="center" vertical="center"/>
    </xf>
    <xf numFmtId="0" fontId="18" fillId="4" borderId="1" xfId="3" applyFont="1" applyFill="1" applyBorder="1"/>
    <xf numFmtId="0" fontId="18" fillId="0" borderId="1" xfId="3" applyFont="1" applyBorder="1" applyAlignment="1">
      <alignment horizontal="left" vertical="center"/>
    </xf>
    <xf numFmtId="0" fontId="11" fillId="0" borderId="0" xfId="3" applyFill="1"/>
    <xf numFmtId="0" fontId="21" fillId="0" borderId="0" xfId="0" applyFont="1" applyFill="1" applyBorder="1" applyProtection="1">
      <protection locked="0"/>
    </xf>
    <xf numFmtId="3" fontId="21" fillId="2" borderId="0" xfId="1" applyNumberFormat="1" applyFont="1" applyFill="1" applyBorder="1" applyAlignment="1" applyProtection="1">
      <alignment horizontal="center" vertical="center" wrapText="1"/>
      <protection locked="0"/>
    </xf>
    <xf numFmtId="0" fontId="17" fillId="0" borderId="1" xfId="1" applyFont="1" applyFill="1" applyBorder="1" applyAlignment="1" applyProtection="1">
      <alignment horizontal="left" wrapText="1"/>
    </xf>
    <xf numFmtId="0" fontId="21" fillId="0" borderId="1" xfId="1" applyFont="1" applyFill="1" applyBorder="1" applyAlignment="1" applyProtection="1">
      <alignment horizontal="left" wrapText="1"/>
    </xf>
    <xf numFmtId="0" fontId="21" fillId="0" borderId="1" xfId="0" applyFont="1" applyFill="1" applyBorder="1" applyAlignment="1" applyProtection="1">
      <protection locked="0"/>
    </xf>
    <xf numFmtId="0" fontId="17" fillId="0" borderId="0" xfId="0" applyFont="1" applyFill="1" applyBorder="1" applyAlignment="1" applyProtection="1">
      <alignment horizontal="left" vertical="center" wrapText="1"/>
      <protection locked="0"/>
    </xf>
    <xf numFmtId="0" fontId="11" fillId="4" borderId="1" xfId="3" applyFont="1" applyFill="1" applyBorder="1" applyAlignment="1" applyProtection="1">
      <alignment horizontal="center" vertical="center"/>
    </xf>
    <xf numFmtId="0" fontId="21" fillId="0" borderId="30" xfId="1" applyFont="1" applyFill="1" applyBorder="1" applyAlignment="1" applyProtection="1">
      <alignment horizontal="left" vertical="center" wrapText="1" indent="1"/>
    </xf>
    <xf numFmtId="0" fontId="21" fillId="0" borderId="30" xfId="0" applyFont="1" applyFill="1" applyBorder="1" applyProtection="1">
      <protection locked="0"/>
    </xf>
    <xf numFmtId="3" fontId="21" fillId="4" borderId="30" xfId="0" applyNumberFormat="1" applyFont="1" applyFill="1" applyBorder="1" applyProtection="1"/>
    <xf numFmtId="0" fontId="21" fillId="2" borderId="0" xfId="0" applyFont="1" applyFill="1" applyBorder="1" applyAlignment="1" applyProtection="1">
      <alignment horizontal="left"/>
      <protection locked="0"/>
    </xf>
    <xf numFmtId="0" fontId="21" fillId="4" borderId="0" xfId="0" applyFont="1" applyFill="1" applyAlignment="1" applyProtection="1"/>
    <xf numFmtId="3" fontId="24" fillId="5" borderId="1" xfId="1" applyNumberFormat="1" applyFont="1" applyFill="1" applyBorder="1" applyAlignment="1" applyProtection="1">
      <alignment horizontal="center" vertical="center" wrapText="1"/>
    </xf>
    <xf numFmtId="3" fontId="24" fillId="4" borderId="1" xfId="1" applyNumberFormat="1" applyFont="1" applyFill="1" applyBorder="1" applyAlignment="1" applyProtection="1">
      <alignment horizontal="center" vertical="center" wrapText="1"/>
    </xf>
    <xf numFmtId="14" fontId="17" fillId="0" borderId="0" xfId="1" applyNumberFormat="1" applyFont="1" applyFill="1" applyBorder="1" applyAlignment="1" applyProtection="1">
      <alignment horizontal="center" vertical="center"/>
    </xf>
    <xf numFmtId="0" fontId="17" fillId="4" borderId="0" xfId="1" applyFont="1" applyFill="1" applyAlignment="1" applyProtection="1">
      <alignment horizontal="center" vertical="center"/>
    </xf>
    <xf numFmtId="0" fontId="17" fillId="2" borderId="0" xfId="0" applyFont="1" applyFill="1" applyAlignment="1" applyProtection="1">
      <alignment horizontal="left"/>
      <protection locked="0"/>
    </xf>
    <xf numFmtId="0" fontId="21" fillId="4" borderId="0" xfId="0" applyFont="1" applyFill="1" applyAlignment="1" applyProtection="1">
      <alignment horizontal="left" vertical="center"/>
    </xf>
    <xf numFmtId="0" fontId="17" fillId="0" borderId="0" xfId="0" applyFont="1" applyAlignment="1" applyProtection="1">
      <alignment horizontal="center" vertical="center"/>
      <protection locked="0"/>
    </xf>
    <xf numFmtId="0" fontId="17" fillId="4" borderId="0" xfId="1" applyFont="1" applyFill="1" applyAlignment="1" applyProtection="1">
      <alignment horizontal="right" vertical="center"/>
    </xf>
    <xf numFmtId="0" fontId="17" fillId="4" borderId="0" xfId="1" applyFont="1" applyFill="1" applyBorder="1" applyAlignment="1" applyProtection="1">
      <alignment horizontal="center" vertical="center"/>
    </xf>
    <xf numFmtId="0" fontId="17" fillId="0" borderId="0" xfId="0" applyFont="1" applyFill="1" applyAlignment="1">
      <alignment vertical="center"/>
    </xf>
    <xf numFmtId="0" fontId="11" fillId="0" borderId="0" xfId="3" applyFont="1" applyAlignment="1" applyProtection="1">
      <alignment vertical="center"/>
      <protection locked="0"/>
    </xf>
    <xf numFmtId="0" fontId="11" fillId="0" borderId="0" xfId="0" applyFont="1"/>
    <xf numFmtId="0" fontId="11" fillId="4" borderId="0" xfId="3" applyFont="1" applyFill="1" applyProtection="1">
      <protection locked="0"/>
    </xf>
    <xf numFmtId="0" fontId="11" fillId="4" borderId="0" xfId="3" applyFont="1" applyFill="1" applyProtection="1"/>
    <xf numFmtId="0" fontId="11" fillId="0" borderId="0" xfId="3" applyFont="1" applyProtection="1">
      <protection locked="0"/>
    </xf>
    <xf numFmtId="0" fontId="11" fillId="4" borderId="0" xfId="3" applyFont="1" applyFill="1" applyBorder="1" applyProtection="1"/>
    <xf numFmtId="0" fontId="11" fillId="4" borderId="0" xfId="3" applyFont="1" applyFill="1" applyBorder="1" applyProtection="1">
      <protection locked="0"/>
    </xf>
    <xf numFmtId="0" fontId="11" fillId="4" borderId="0" xfId="3" applyFont="1" applyFill="1" applyBorder="1" applyAlignment="1" applyProtection="1">
      <alignment horizontal="left"/>
      <protection locked="0"/>
    </xf>
    <xf numFmtId="0" fontId="11" fillId="0" borderId="0" xfId="3" applyFont="1" applyFill="1" applyProtection="1"/>
    <xf numFmtId="0" fontId="11" fillId="0" borderId="0" xfId="3" applyFont="1" applyFill="1" applyBorder="1" applyProtection="1"/>
    <xf numFmtId="0" fontId="11" fillId="4" borderId="29" xfId="3" applyFont="1" applyFill="1" applyBorder="1" applyProtection="1"/>
    <xf numFmtId="0" fontId="11" fillId="0" borderId="1" xfId="3" applyFont="1" applyBorder="1" applyProtection="1">
      <protection locked="0"/>
    </xf>
    <xf numFmtId="14" fontId="11" fillId="0" borderId="1" xfId="3" applyNumberFormat="1" applyFont="1" applyBorder="1" applyProtection="1">
      <protection locked="0"/>
    </xf>
    <xf numFmtId="0" fontId="31" fillId="0" borderId="1" xfId="14" applyFont="1" applyBorder="1" applyAlignment="1" applyProtection="1">
      <alignment wrapText="1"/>
      <protection locked="0"/>
    </xf>
    <xf numFmtId="14" fontId="11" fillId="4" borderId="1" xfId="3" applyNumberFormat="1" applyFont="1" applyFill="1" applyBorder="1" applyProtection="1"/>
    <xf numFmtId="0" fontId="11" fillId="0" borderId="1" xfId="3" applyFont="1" applyBorder="1" applyAlignment="1" applyProtection="1">
      <alignment horizontal="left" vertical="center"/>
      <protection locked="0"/>
    </xf>
    <xf numFmtId="0" fontId="11" fillId="0" borderId="0" xfId="3" applyFont="1"/>
    <xf numFmtId="0" fontId="11" fillId="0" borderId="0" xfId="3" applyFont="1" applyBorder="1" applyProtection="1">
      <protection locked="0"/>
    </xf>
    <xf numFmtId="0" fontId="21" fillId="4" borderId="6" xfId="2" applyFont="1" applyFill="1" applyBorder="1" applyAlignment="1" applyProtection="1">
      <alignment horizontal="center" vertical="top" wrapText="1"/>
    </xf>
    <xf numFmtId="0" fontId="21" fillId="4" borderId="6" xfId="2" applyFont="1" applyFill="1" applyBorder="1" applyAlignment="1" applyProtection="1">
      <alignment horizontal="center" vertical="center" wrapText="1"/>
    </xf>
    <xf numFmtId="1" fontId="21" fillId="4" borderId="6" xfId="2" applyNumberFormat="1" applyFont="1" applyFill="1" applyBorder="1" applyAlignment="1" applyProtection="1">
      <alignment horizontal="center" vertical="center" wrapText="1"/>
    </xf>
    <xf numFmtId="1" fontId="21" fillId="4" borderId="6" xfId="2" applyNumberFormat="1" applyFont="1" applyFill="1" applyBorder="1" applyAlignment="1" applyProtection="1">
      <alignment horizontal="center" vertical="top" wrapText="1"/>
    </xf>
    <xf numFmtId="0" fontId="17" fillId="0" borderId="6" xfId="2" applyFont="1" applyFill="1" applyBorder="1" applyAlignment="1" applyProtection="1">
      <alignment horizontal="center" vertical="top" wrapText="1"/>
      <protection locked="0"/>
    </xf>
    <xf numFmtId="1" fontId="17" fillId="0" borderId="6" xfId="2" applyNumberFormat="1" applyFont="1" applyFill="1" applyBorder="1" applyAlignment="1" applyProtection="1">
      <alignment horizontal="left" vertical="top" wrapText="1"/>
      <protection locked="0"/>
    </xf>
    <xf numFmtId="0" fontId="17" fillId="0" borderId="6" xfId="2" applyFont="1" applyFill="1" applyBorder="1" applyAlignment="1" applyProtection="1">
      <alignment horizontal="left" vertical="top" wrapText="1"/>
      <protection locked="0"/>
    </xf>
    <xf numFmtId="1" fontId="17" fillId="0" borderId="7" xfId="2" applyNumberFormat="1" applyFont="1" applyFill="1" applyBorder="1" applyAlignment="1" applyProtection="1">
      <alignment horizontal="left" vertical="top" wrapText="1"/>
      <protection locked="0"/>
    </xf>
    <xf numFmtId="0" fontId="17" fillId="0" borderId="7" xfId="2" applyFont="1" applyFill="1" applyBorder="1" applyAlignment="1" applyProtection="1">
      <alignment horizontal="left" vertical="top" wrapText="1"/>
      <protection locked="0"/>
    </xf>
    <xf numFmtId="0" fontId="17" fillId="0" borderId="27" xfId="2" applyFont="1" applyFill="1" applyBorder="1" applyAlignment="1" applyProtection="1">
      <alignment horizontal="left" vertical="top" wrapText="1"/>
      <protection locked="0"/>
    </xf>
    <xf numFmtId="0" fontId="21" fillId="0" borderId="1" xfId="2" applyFont="1" applyFill="1" applyBorder="1" applyAlignment="1" applyProtection="1">
      <alignment horizontal="left" vertical="top" wrapText="1"/>
      <protection locked="0"/>
    </xf>
    <xf numFmtId="0" fontId="11" fillId="2" borderId="0" xfId="0" applyFont="1" applyFill="1" applyBorder="1"/>
    <xf numFmtId="0" fontId="11" fillId="4" borderId="0" xfId="0" applyFont="1" applyFill="1" applyProtection="1">
      <protection locked="0"/>
    </xf>
    <xf numFmtId="0" fontId="11" fillId="4" borderId="0" xfId="0" applyFont="1" applyFill="1" applyBorder="1" applyProtection="1"/>
    <xf numFmtId="0" fontId="11" fillId="2" borderId="0" xfId="0" applyFont="1" applyFill="1" applyProtection="1"/>
    <xf numFmtId="0" fontId="11" fillId="2" borderId="0" xfId="0" applyFont="1" applyFill="1" applyBorder="1" applyProtection="1"/>
    <xf numFmtId="0" fontId="21" fillId="4" borderId="5" xfId="4" applyFont="1" applyFill="1" applyBorder="1" applyAlignment="1" applyProtection="1">
      <alignment horizontal="left" vertical="center" wrapText="1"/>
    </xf>
    <xf numFmtId="0" fontId="21" fillId="4" borderId="1" xfId="4" applyFont="1" applyFill="1" applyBorder="1" applyAlignment="1" applyProtection="1">
      <alignment horizontal="center" vertical="center" wrapText="1"/>
    </xf>
    <xf numFmtId="0" fontId="21" fillId="4" borderId="5" xfId="4" applyFont="1" applyFill="1" applyBorder="1" applyAlignment="1" applyProtection="1">
      <alignment horizontal="center" vertical="center" wrapText="1"/>
    </xf>
    <xf numFmtId="0" fontId="17" fillId="0" borderId="1" xfId="4" applyFont="1" applyBorder="1" applyAlignment="1" applyProtection="1">
      <alignment horizontal="center" vertical="center" wrapText="1"/>
      <protection locked="0"/>
    </xf>
    <xf numFmtId="0" fontId="17" fillId="0" borderId="1" xfId="4" applyFont="1" applyBorder="1" applyAlignment="1" applyProtection="1">
      <alignment vertical="center" wrapText="1"/>
      <protection locked="0"/>
    </xf>
    <xf numFmtId="0" fontId="17" fillId="0" borderId="2" xfId="4" applyFont="1" applyBorder="1" applyAlignment="1" applyProtection="1">
      <alignment vertical="center" wrapText="1"/>
      <protection locked="0"/>
    </xf>
    <xf numFmtId="0" fontId="11" fillId="2" borderId="0" xfId="0" applyFont="1" applyFill="1" applyProtection="1">
      <protection locked="0"/>
    </xf>
    <xf numFmtId="0" fontId="32" fillId="2" borderId="0" xfId="4" applyFont="1" applyFill="1" applyProtection="1">
      <protection locked="0"/>
    </xf>
    <xf numFmtId="0" fontId="11" fillId="2" borderId="3" xfId="0" applyFont="1" applyFill="1" applyBorder="1"/>
    <xf numFmtId="0" fontId="11" fillId="0" borderId="0" xfId="0" applyFont="1" applyProtection="1">
      <protection locked="0"/>
    </xf>
    <xf numFmtId="0" fontId="11" fillId="0" borderId="0" xfId="0" applyFont="1" applyFill="1" applyBorder="1" applyProtection="1"/>
    <xf numFmtId="0" fontId="11" fillId="0" borderId="0" xfId="0" applyFont="1" applyFill="1" applyProtection="1"/>
    <xf numFmtId="0" fontId="11" fillId="4" borderId="0" xfId="0" applyFont="1" applyFill="1" applyBorder="1" applyProtection="1">
      <protection locked="0"/>
    </xf>
    <xf numFmtId="0" fontId="32" fillId="4" borderId="0" xfId="4" applyFont="1" applyFill="1" applyBorder="1" applyProtection="1">
      <protection locked="0"/>
    </xf>
    <xf numFmtId="0" fontId="32" fillId="0" borderId="0" xfId="4" applyFont="1" applyProtection="1">
      <protection locked="0"/>
    </xf>
    <xf numFmtId="14" fontId="31" fillId="0" borderId="2" xfId="5" applyNumberFormat="1" applyFont="1" applyBorder="1" applyAlignment="1" applyProtection="1">
      <alignment wrapText="1"/>
      <protection locked="0"/>
    </xf>
    <xf numFmtId="0" fontId="11" fillId="0" borderId="0" xfId="0" applyFont="1" applyBorder="1" applyProtection="1">
      <protection locked="0"/>
    </xf>
    <xf numFmtId="0" fontId="11" fillId="0" borderId="3" xfId="0" applyFont="1" applyBorder="1"/>
    <xf numFmtId="0" fontId="11" fillId="0" borderId="0" xfId="0" applyFont="1" applyBorder="1"/>
    <xf numFmtId="0" fontId="32" fillId="0" borderId="0" xfId="4" applyFont="1" applyBorder="1" applyProtection="1">
      <protection locked="0"/>
    </xf>
    <xf numFmtId="0" fontId="17" fillId="4" borderId="1" xfId="4" applyFont="1" applyFill="1" applyBorder="1" applyAlignment="1" applyProtection="1">
      <alignment vertical="center" wrapText="1"/>
    </xf>
    <xf numFmtId="0" fontId="17" fillId="4" borderId="1" xfId="4" applyFont="1" applyFill="1" applyBorder="1" applyAlignment="1" applyProtection="1">
      <alignment horizontal="center" vertical="center" wrapText="1"/>
    </xf>
    <xf numFmtId="0" fontId="32" fillId="4" borderId="0" xfId="4" applyFont="1" applyFill="1" applyProtection="1">
      <protection locked="0"/>
    </xf>
    <xf numFmtId="0" fontId="21" fillId="4" borderId="4" xfId="4" applyFont="1" applyFill="1" applyBorder="1" applyAlignment="1" applyProtection="1">
      <alignment horizontal="center" vertical="center" wrapText="1"/>
    </xf>
    <xf numFmtId="0" fontId="21" fillId="0" borderId="1" xfId="4" applyFont="1" applyBorder="1" applyAlignment="1" applyProtection="1">
      <alignment vertical="center" wrapText="1"/>
    </xf>
    <xf numFmtId="0" fontId="17" fillId="0" borderId="1" xfId="4" applyFont="1" applyBorder="1" applyAlignment="1" applyProtection="1">
      <alignment vertical="center" wrapText="1"/>
    </xf>
    <xf numFmtId="0" fontId="17" fillId="0" borderId="0" xfId="4" applyFont="1" applyAlignment="1" applyProtection="1">
      <alignment vertical="center" wrapText="1"/>
      <protection locked="0"/>
    </xf>
    <xf numFmtId="0" fontId="21" fillId="0" borderId="6" xfId="2" applyFont="1" applyFill="1" applyBorder="1" applyAlignment="1" applyProtection="1">
      <alignment horizontal="left" vertical="top"/>
    </xf>
    <xf numFmtId="0" fontId="17" fillId="0" borderId="0" xfId="2" applyFont="1" applyFill="1" applyBorder="1" applyAlignment="1" applyProtection="1">
      <alignment horizontal="center" vertical="top" wrapText="1"/>
      <protection locked="0"/>
    </xf>
    <xf numFmtId="1" fontId="17" fillId="0" borderId="0" xfId="2" applyNumberFormat="1" applyFont="1" applyFill="1" applyBorder="1" applyAlignment="1" applyProtection="1">
      <alignment horizontal="center" vertical="top" wrapText="1"/>
      <protection locked="0"/>
    </xf>
    <xf numFmtId="1" fontId="17" fillId="4" borderId="6" xfId="2" applyNumberFormat="1" applyFont="1" applyFill="1" applyBorder="1" applyAlignment="1" applyProtection="1">
      <alignment horizontal="center" vertical="top" wrapText="1"/>
      <protection locked="0"/>
    </xf>
    <xf numFmtId="0" fontId="17" fillId="4" borderId="6" xfId="2" applyFont="1" applyFill="1" applyBorder="1" applyAlignment="1" applyProtection="1">
      <alignment horizontal="right" vertical="top" wrapText="1"/>
      <protection locked="0"/>
    </xf>
    <xf numFmtId="0" fontId="21" fillId="4" borderId="24" xfId="2" applyFont="1" applyFill="1" applyBorder="1" applyAlignment="1" applyProtection="1">
      <alignment horizontal="left" vertical="top"/>
      <protection locked="0"/>
    </xf>
    <xf numFmtId="0" fontId="17" fillId="4" borderId="24" xfId="2" applyFont="1" applyFill="1" applyBorder="1" applyAlignment="1" applyProtection="1">
      <alignment horizontal="left" vertical="top" wrapText="1"/>
      <protection locked="0"/>
    </xf>
    <xf numFmtId="0" fontId="17" fillId="4" borderId="25" xfId="2" applyFont="1" applyFill="1" applyBorder="1" applyAlignment="1" applyProtection="1">
      <alignment horizontal="left" vertical="top" wrapText="1"/>
      <protection locked="0"/>
    </xf>
    <xf numFmtId="1" fontId="17" fillId="4" borderId="25" xfId="2" applyNumberFormat="1" applyFont="1" applyFill="1" applyBorder="1" applyAlignment="1" applyProtection="1">
      <alignment horizontal="left" vertical="top" wrapText="1"/>
      <protection locked="0"/>
    </xf>
    <xf numFmtId="1" fontId="17" fillId="4" borderId="26" xfId="2" applyNumberFormat="1" applyFont="1" applyFill="1" applyBorder="1" applyAlignment="1" applyProtection="1">
      <alignment horizontal="left" vertical="top" wrapText="1"/>
      <protection locked="0"/>
    </xf>
    <xf numFmtId="0" fontId="17" fillId="4" borderId="7" xfId="2" applyFont="1" applyFill="1" applyBorder="1" applyAlignment="1" applyProtection="1">
      <alignment horizontal="right" vertical="top" wrapText="1"/>
      <protection locked="0"/>
    </xf>
    <xf numFmtId="0" fontId="17" fillId="2" borderId="0" xfId="0" applyFont="1" applyFill="1" applyBorder="1" applyAlignment="1" applyProtection="1">
      <alignment horizontal="center" vertical="center"/>
    </xf>
    <xf numFmtId="0" fontId="17" fillId="4" borderId="21" xfId="2" applyFont="1" applyFill="1" applyBorder="1" applyAlignment="1" applyProtection="1">
      <alignment horizontal="center" vertical="top" wrapText="1"/>
    </xf>
    <xf numFmtId="1" fontId="17" fillId="4" borderId="21" xfId="2" applyNumberFormat="1" applyFont="1" applyFill="1" applyBorder="1" applyAlignment="1" applyProtection="1">
      <alignment horizontal="center" vertical="top" wrapText="1"/>
    </xf>
    <xf numFmtId="0" fontId="17" fillId="4" borderId="8" xfId="2" applyFont="1" applyFill="1" applyBorder="1" applyAlignment="1" applyProtection="1">
      <alignment horizontal="center" vertical="top" wrapText="1"/>
    </xf>
    <xf numFmtId="1" fontId="17" fillId="4" borderId="8" xfId="2" applyNumberFormat="1" applyFont="1" applyFill="1" applyBorder="1" applyAlignment="1" applyProtection="1">
      <alignment horizontal="center" vertical="top" wrapText="1"/>
    </xf>
    <xf numFmtId="0" fontId="21" fillId="4" borderId="1" xfId="2" applyFont="1" applyFill="1" applyBorder="1" applyAlignment="1" applyProtection="1">
      <alignment horizontal="center" vertical="top" wrapText="1"/>
    </xf>
    <xf numFmtId="1" fontId="21" fillId="4" borderId="1" xfId="2" applyNumberFormat="1" applyFont="1" applyFill="1" applyBorder="1" applyAlignment="1" applyProtection="1">
      <alignment horizontal="center" vertical="top" wrapText="1"/>
    </xf>
    <xf numFmtId="0" fontId="17" fillId="0" borderId="22" xfId="2" applyFont="1" applyFill="1" applyBorder="1" applyAlignment="1" applyProtection="1">
      <alignment horizontal="center" vertical="top" wrapText="1"/>
      <protection locked="0"/>
    </xf>
    <xf numFmtId="165" fontId="26" fillId="2" borderId="2" xfId="10" applyNumberFormat="1" applyFont="1" applyFill="1" applyBorder="1" applyAlignment="1" applyProtection="1">
      <alignment horizontal="left" vertical="center" wrapText="1"/>
      <protection locked="0"/>
    </xf>
    <xf numFmtId="14" fontId="17" fillId="2" borderId="0" xfId="10" applyNumberFormat="1" applyFont="1" applyFill="1" applyBorder="1" applyAlignment="1" applyProtection="1">
      <alignment vertical="center"/>
    </xf>
    <xf numFmtId="0" fontId="17" fillId="2" borderId="0" xfId="10" applyFont="1" applyFill="1" applyBorder="1" applyAlignment="1" applyProtection="1">
      <alignment vertical="center"/>
      <protection locked="0"/>
    </xf>
    <xf numFmtId="14" fontId="17" fillId="2" borderId="0" xfId="10" applyNumberFormat="1" applyFont="1" applyFill="1" applyBorder="1" applyAlignment="1" applyProtection="1">
      <alignment horizontal="center" vertical="center"/>
    </xf>
    <xf numFmtId="14" fontId="21" fillId="2" borderId="0" xfId="10" applyNumberFormat="1" applyFont="1" applyFill="1" applyBorder="1" applyAlignment="1" applyProtection="1">
      <alignment horizontal="center" vertical="center"/>
    </xf>
    <xf numFmtId="14" fontId="21" fillId="2" borderId="0" xfId="10" applyNumberFormat="1" applyFont="1" applyFill="1" applyBorder="1" applyAlignment="1" applyProtection="1">
      <alignment vertical="center"/>
    </xf>
    <xf numFmtId="14" fontId="21" fillId="2" borderId="0" xfId="10" applyNumberFormat="1" applyFont="1" applyFill="1" applyBorder="1" applyAlignment="1" applyProtection="1">
      <alignment vertical="center" wrapText="1"/>
    </xf>
    <xf numFmtId="49" fontId="17" fillId="0" borderId="1" xfId="1" applyNumberFormat="1" applyFont="1" applyFill="1" applyBorder="1" applyAlignment="1" applyProtection="1">
      <alignment horizontal="left" vertical="center" wrapText="1" indent="2"/>
    </xf>
    <xf numFmtId="165" fontId="26" fillId="2" borderId="28" xfId="10" applyNumberFormat="1" applyFont="1" applyFill="1" applyBorder="1" applyAlignment="1" applyProtection="1">
      <alignment horizontal="left" vertical="center" wrapText="1"/>
      <protection locked="0"/>
    </xf>
    <xf numFmtId="3" fontId="30" fillId="5" borderId="1" xfId="1" applyNumberFormat="1" applyFont="1" applyFill="1" applyBorder="1" applyAlignment="1" applyProtection="1">
      <alignment horizontal="center" vertical="center" wrapText="1"/>
    </xf>
    <xf numFmtId="3" fontId="30" fillId="4" borderId="1" xfId="1" applyNumberFormat="1" applyFont="1" applyFill="1" applyBorder="1" applyAlignment="1" applyProtection="1">
      <alignment horizontal="center" vertical="center" wrapText="1"/>
    </xf>
    <xf numFmtId="0" fontId="33" fillId="4" borderId="0" xfId="3" applyFont="1" applyFill="1" applyAlignment="1" applyProtection="1">
      <alignment horizontal="center" vertical="center" wrapText="1"/>
    </xf>
    <xf numFmtId="0" fontId="33" fillId="0" borderId="0" xfId="3" applyFont="1" applyAlignment="1" applyProtection="1">
      <alignment horizontal="center" vertical="center"/>
      <protection locked="0"/>
    </xf>
    <xf numFmtId="0" fontId="11" fillId="0" borderId="0" xfId="0" applyFont="1" applyAlignment="1">
      <alignment wrapText="1"/>
    </xf>
    <xf numFmtId="0" fontId="11" fillId="0" borderId="0" xfId="0" applyFont="1" applyFill="1"/>
    <xf numFmtId="0" fontId="17" fillId="0" borderId="0" xfId="9" applyFont="1" applyAlignment="1" applyProtection="1">
      <alignment vertical="center"/>
      <protection locked="0"/>
    </xf>
    <xf numFmtId="0" fontId="17" fillId="4" borderId="0" xfId="9" applyFont="1" applyFill="1" applyBorder="1" applyAlignment="1" applyProtection="1">
      <alignment vertical="center"/>
    </xf>
    <xf numFmtId="0" fontId="17" fillId="4" borderId="0" xfId="9" applyFont="1" applyFill="1" applyBorder="1" applyAlignment="1" applyProtection="1">
      <alignment vertical="center"/>
      <protection locked="0"/>
    </xf>
    <xf numFmtId="0" fontId="17" fillId="4" borderId="34" xfId="9" applyFont="1" applyFill="1" applyBorder="1" applyAlignment="1" applyProtection="1">
      <alignment horizontal="right" vertical="center"/>
    </xf>
    <xf numFmtId="0" fontId="17" fillId="4" borderId="35" xfId="9" applyFont="1" applyFill="1" applyBorder="1" applyAlignment="1" applyProtection="1">
      <alignment vertical="center"/>
    </xf>
    <xf numFmtId="0" fontId="21" fillId="4" borderId="0" xfId="9" applyFont="1" applyFill="1" applyBorder="1" applyAlignment="1" applyProtection="1">
      <alignment horizontal="right" vertical="center"/>
    </xf>
    <xf numFmtId="164" fontId="17" fillId="4" borderId="0" xfId="9" applyNumberFormat="1" applyFont="1" applyFill="1" applyBorder="1" applyAlignment="1" applyProtection="1">
      <alignment vertical="center"/>
    </xf>
    <xf numFmtId="14" fontId="17" fillId="4" borderId="0" xfId="9" applyNumberFormat="1" applyFont="1" applyFill="1" applyBorder="1" applyAlignment="1" applyProtection="1">
      <alignment vertical="center"/>
    </xf>
    <xf numFmtId="0" fontId="17" fillId="0" borderId="0" xfId="15" applyFont="1" applyFill="1" applyBorder="1" applyAlignment="1" applyProtection="1">
      <alignment vertical="center"/>
    </xf>
    <xf numFmtId="0" fontId="17" fillId="4" borderId="34" xfId="9" applyFont="1" applyFill="1" applyBorder="1" applyAlignment="1" applyProtection="1">
      <alignment vertical="center"/>
      <protection locked="0"/>
    </xf>
    <xf numFmtId="14" fontId="21" fillId="2" borderId="0" xfId="9" applyNumberFormat="1" applyFont="1" applyFill="1" applyBorder="1" applyAlignment="1" applyProtection="1">
      <alignment vertical="center"/>
    </xf>
    <xf numFmtId="49" fontId="17" fillId="2" borderId="0" xfId="9" applyNumberFormat="1" applyFont="1" applyFill="1" applyBorder="1" applyAlignment="1" applyProtection="1">
      <alignment vertical="center"/>
      <protection locked="0"/>
    </xf>
    <xf numFmtId="0" fontId="17" fillId="2" borderId="0" xfId="9" applyFont="1" applyFill="1" applyBorder="1" applyAlignment="1" applyProtection="1">
      <alignment vertical="center"/>
      <protection locked="0"/>
    </xf>
    <xf numFmtId="0" fontId="17" fillId="2" borderId="0" xfId="9" applyFont="1" applyFill="1" applyBorder="1" applyAlignment="1" applyProtection="1">
      <alignment horizontal="left" vertical="center"/>
    </xf>
    <xf numFmtId="0" fontId="17" fillId="2" borderId="0" xfId="9" applyFont="1" applyFill="1" applyBorder="1" applyAlignment="1" applyProtection="1">
      <alignment vertical="center"/>
    </xf>
    <xf numFmtId="0" fontId="17" fillId="2" borderId="34" xfId="9" applyFont="1" applyFill="1" applyBorder="1" applyAlignment="1" applyProtection="1">
      <alignment vertical="center"/>
      <protection locked="0"/>
    </xf>
    <xf numFmtId="0" fontId="21" fillId="4" borderId="0" xfId="9" applyFont="1" applyFill="1" applyBorder="1" applyAlignment="1" applyProtection="1">
      <alignment horizontal="right" vertical="center"/>
      <protection locked="0"/>
    </xf>
    <xf numFmtId="164" fontId="17" fillId="4" borderId="0" xfId="9" applyNumberFormat="1" applyFont="1" applyFill="1" applyBorder="1" applyAlignment="1" applyProtection="1">
      <alignment vertical="center"/>
      <protection locked="0"/>
    </xf>
    <xf numFmtId="49" fontId="17" fillId="4" borderId="0" xfId="9" applyNumberFormat="1" applyFont="1" applyFill="1" applyBorder="1" applyAlignment="1" applyProtection="1">
      <alignment vertical="center"/>
      <protection locked="0"/>
    </xf>
    <xf numFmtId="0" fontId="31" fillId="4" borderId="35" xfId="9" applyFont="1" applyFill="1" applyBorder="1" applyAlignment="1" applyProtection="1">
      <alignment vertical="center"/>
    </xf>
    <xf numFmtId="0" fontId="34" fillId="4" borderId="0" xfId="9" applyFont="1" applyFill="1" applyBorder="1" applyAlignment="1" applyProtection="1">
      <alignment vertical="center"/>
    </xf>
    <xf numFmtId="0" fontId="31" fillId="4" borderId="0" xfId="9" applyFont="1" applyFill="1" applyBorder="1" applyAlignment="1" applyProtection="1">
      <alignment vertical="center"/>
    </xf>
    <xf numFmtId="0" fontId="31" fillId="4" borderId="34" xfId="9" applyFont="1" applyFill="1" applyBorder="1" applyAlignment="1" applyProtection="1">
      <alignment vertical="center"/>
    </xf>
    <xf numFmtId="0" fontId="31" fillId="0" borderId="0" xfId="9" applyFont="1" applyAlignment="1" applyProtection="1">
      <alignment vertical="center"/>
      <protection locked="0"/>
    </xf>
    <xf numFmtId="0" fontId="30" fillId="4" borderId="11" xfId="9" applyFont="1" applyFill="1" applyBorder="1" applyAlignment="1" applyProtection="1">
      <alignment horizontal="center" vertical="center" wrapText="1"/>
    </xf>
    <xf numFmtId="0" fontId="30" fillId="4" borderId="12" xfId="9" applyFont="1" applyFill="1" applyBorder="1" applyAlignment="1" applyProtection="1">
      <alignment horizontal="center" vertical="center" wrapText="1"/>
    </xf>
    <xf numFmtId="0" fontId="30" fillId="4" borderId="13" xfId="9" applyFont="1" applyFill="1" applyBorder="1" applyAlignment="1" applyProtection="1">
      <alignment horizontal="center" vertical="center" wrapText="1"/>
    </xf>
    <xf numFmtId="0" fontId="30" fillId="3" borderId="11" xfId="9" applyFont="1" applyFill="1" applyBorder="1" applyAlignment="1" applyProtection="1">
      <alignment horizontal="center" vertical="center" wrapText="1"/>
    </xf>
    <xf numFmtId="0" fontId="30" fillId="3" borderId="12" xfId="9" applyFont="1" applyFill="1" applyBorder="1" applyAlignment="1" applyProtection="1">
      <alignment horizontal="center" vertical="center" wrapText="1"/>
    </xf>
    <xf numFmtId="0" fontId="30" fillId="3" borderId="13" xfId="15" applyFont="1" applyFill="1" applyBorder="1" applyAlignment="1" applyProtection="1">
      <alignment horizontal="center" vertical="center" wrapText="1"/>
    </xf>
    <xf numFmtId="0" fontId="30" fillId="3" borderId="14" xfId="9" applyFont="1" applyFill="1" applyBorder="1" applyAlignment="1" applyProtection="1">
      <alignment horizontal="center" vertical="center" wrapText="1"/>
    </xf>
    <xf numFmtId="0" fontId="30" fillId="4" borderId="9" xfId="9" applyFont="1" applyFill="1" applyBorder="1" applyAlignment="1" applyProtection="1">
      <alignment horizontal="center" vertical="center" wrapText="1"/>
    </xf>
    <xf numFmtId="0" fontId="30" fillId="0" borderId="0" xfId="9" applyFont="1" applyAlignment="1" applyProtection="1">
      <alignment horizontal="center" vertical="center" wrapText="1"/>
      <protection locked="0"/>
    </xf>
    <xf numFmtId="0" fontId="30" fillId="4" borderId="11" xfId="9" applyFont="1" applyFill="1" applyBorder="1" applyAlignment="1" applyProtection="1">
      <alignment horizontal="center" vertical="center"/>
    </xf>
    <xf numFmtId="0" fontId="30" fillId="4" borderId="13" xfId="9" applyFont="1" applyFill="1" applyBorder="1" applyAlignment="1" applyProtection="1">
      <alignment horizontal="center" vertical="center"/>
    </xf>
    <xf numFmtId="0" fontId="30" fillId="4" borderId="12" xfId="9" applyFont="1" applyFill="1" applyBorder="1" applyAlignment="1" applyProtection="1">
      <alignment horizontal="center" vertical="center"/>
    </xf>
    <xf numFmtId="0" fontId="30" fillId="4" borderId="14" xfId="9" applyFont="1" applyFill="1" applyBorder="1" applyAlignment="1" applyProtection="1">
      <alignment horizontal="center" vertical="center"/>
    </xf>
    <xf numFmtId="0" fontId="31" fillId="0" borderId="0" xfId="9" applyFont="1" applyAlignment="1" applyProtection="1">
      <alignment horizontal="center" vertical="center"/>
      <protection locked="0"/>
    </xf>
    <xf numFmtId="0" fontId="26" fillId="0" borderId="15" xfId="9" applyFont="1" applyBorder="1" applyAlignment="1" applyProtection="1">
      <alignment horizontal="center" vertical="center"/>
      <protection locked="0"/>
    </xf>
    <xf numFmtId="14" fontId="26" fillId="0" borderId="2" xfId="9" applyNumberFormat="1" applyFont="1" applyBorder="1" applyAlignment="1" applyProtection="1">
      <alignment vertical="center" wrapText="1"/>
      <protection locked="0"/>
    </xf>
    <xf numFmtId="0" fontId="26" fillId="0" borderId="2" xfId="9" applyFont="1" applyBorder="1" applyAlignment="1" applyProtection="1">
      <alignment vertical="center" wrapText="1"/>
      <protection locked="0"/>
    </xf>
    <xf numFmtId="0" fontId="26" fillId="0" borderId="16" xfId="9" applyFont="1" applyBorder="1" applyAlignment="1" applyProtection="1">
      <alignment horizontal="right" vertical="center"/>
      <protection locked="0"/>
    </xf>
    <xf numFmtId="0" fontId="26" fillId="0" borderId="15" xfId="9" applyFont="1" applyBorder="1" applyAlignment="1" applyProtection="1">
      <alignment vertical="center" wrapText="1"/>
      <protection locked="0"/>
    </xf>
    <xf numFmtId="49" fontId="26" fillId="0" borderId="1" xfId="9" applyNumberFormat="1" applyFont="1" applyBorder="1" applyAlignment="1" applyProtection="1">
      <alignment vertical="center"/>
      <protection locked="0"/>
    </xf>
    <xf numFmtId="49" fontId="26" fillId="0" borderId="2" xfId="9" applyNumberFormat="1" applyFont="1" applyBorder="1" applyAlignment="1" applyProtection="1">
      <alignment vertical="center"/>
      <protection locked="0"/>
    </xf>
    <xf numFmtId="0" fontId="26" fillId="3" borderId="15" xfId="9" applyFont="1" applyFill="1" applyBorder="1" applyAlignment="1" applyProtection="1">
      <alignment vertical="center" wrapText="1"/>
      <protection locked="0"/>
    </xf>
    <xf numFmtId="0" fontId="26" fillId="3" borderId="2" xfId="9" applyFont="1" applyFill="1" applyBorder="1" applyAlignment="1" applyProtection="1">
      <alignment vertical="center" wrapText="1"/>
      <protection locked="0"/>
    </xf>
    <xf numFmtId="0" fontId="26" fillId="3" borderId="16" xfId="15" applyFont="1" applyFill="1" applyBorder="1" applyAlignment="1" applyProtection="1">
      <alignment vertical="center" wrapText="1"/>
      <protection locked="0"/>
    </xf>
    <xf numFmtId="0" fontId="26" fillId="3" borderId="17" xfId="9" applyFont="1" applyFill="1" applyBorder="1" applyAlignment="1" applyProtection="1">
      <alignment vertical="center"/>
      <protection locked="0"/>
    </xf>
    <xf numFmtId="0" fontId="26" fillId="0" borderId="33" xfId="9" applyFont="1" applyBorder="1" applyAlignment="1" applyProtection="1">
      <alignment vertical="center" wrapText="1"/>
      <protection locked="0"/>
    </xf>
    <xf numFmtId="0" fontId="26" fillId="0" borderId="18" xfId="9" applyFont="1" applyBorder="1" applyAlignment="1" applyProtection="1">
      <alignment horizontal="center" vertical="center"/>
      <protection locked="0"/>
    </xf>
    <xf numFmtId="0" fontId="26" fillId="0" borderId="5" xfId="9" applyFont="1" applyBorder="1" applyAlignment="1" applyProtection="1">
      <alignment vertical="center"/>
      <protection locked="0"/>
    </xf>
    <xf numFmtId="0" fontId="26" fillId="0" borderId="18" xfId="9" applyFont="1" applyBorder="1" applyAlignment="1" applyProtection="1">
      <alignment vertical="center" wrapText="1"/>
      <protection locked="0"/>
    </xf>
    <xf numFmtId="0" fontId="26" fillId="3" borderId="18" xfId="9" applyFont="1" applyFill="1" applyBorder="1" applyAlignment="1" applyProtection="1">
      <alignment vertical="center" wrapText="1"/>
      <protection locked="0"/>
    </xf>
    <xf numFmtId="0" fontId="26" fillId="3" borderId="1" xfId="9" applyFont="1" applyFill="1" applyBorder="1" applyAlignment="1" applyProtection="1">
      <alignment vertical="center" wrapText="1"/>
      <protection locked="0"/>
    </xf>
    <xf numFmtId="0" fontId="26" fillId="3" borderId="5" xfId="15" applyFont="1" applyFill="1" applyBorder="1" applyAlignment="1" applyProtection="1">
      <alignment vertical="center" wrapText="1"/>
      <protection locked="0"/>
    </xf>
    <xf numFmtId="0" fontId="26" fillId="3" borderId="19" xfId="9" applyFont="1" applyFill="1" applyBorder="1" applyAlignment="1" applyProtection="1">
      <alignment vertical="center"/>
      <protection locked="0"/>
    </xf>
    <xf numFmtId="0" fontId="26" fillId="0" borderId="32" xfId="9" applyFont="1" applyBorder="1" applyAlignment="1" applyProtection="1">
      <alignment vertical="center" wrapText="1"/>
      <protection locked="0"/>
    </xf>
    <xf numFmtId="0" fontId="26" fillId="0" borderId="36" xfId="9" applyFont="1" applyBorder="1" applyAlignment="1" applyProtection="1">
      <alignment horizontal="center" vertical="center"/>
      <protection locked="0"/>
    </xf>
    <xf numFmtId="14" fontId="26" fillId="0" borderId="30" xfId="9" applyNumberFormat="1" applyFont="1" applyBorder="1" applyAlignment="1" applyProtection="1">
      <alignment vertical="center" wrapText="1"/>
      <protection locked="0"/>
    </xf>
    <xf numFmtId="0" fontId="26" fillId="0" borderId="30" xfId="9" applyFont="1" applyBorder="1" applyAlignment="1" applyProtection="1">
      <alignment vertical="center" wrapText="1"/>
      <protection locked="0"/>
    </xf>
    <xf numFmtId="0" fontId="26" fillId="0" borderId="38" xfId="9" applyFont="1" applyBorder="1" applyAlignment="1" applyProtection="1">
      <alignment vertical="center"/>
      <protection locked="0"/>
    </xf>
    <xf numFmtId="0" fontId="26" fillId="0" borderId="36" xfId="9" applyFont="1" applyBorder="1" applyAlignment="1" applyProtection="1">
      <alignment vertical="center" wrapText="1"/>
      <protection locked="0"/>
    </xf>
    <xf numFmtId="49" fontId="26" fillId="0" borderId="30" xfId="9" applyNumberFormat="1" applyFont="1" applyBorder="1" applyAlignment="1" applyProtection="1">
      <alignment vertical="center"/>
      <protection locked="0"/>
    </xf>
    <xf numFmtId="0" fontId="26" fillId="3" borderId="36" xfId="9" applyFont="1" applyFill="1" applyBorder="1" applyAlignment="1" applyProtection="1">
      <alignment vertical="center" wrapText="1"/>
      <protection locked="0"/>
    </xf>
    <xf numFmtId="0" fontId="26" fillId="3" borderId="30" xfId="9" applyFont="1" applyFill="1" applyBorder="1" applyAlignment="1" applyProtection="1">
      <alignment vertical="center" wrapText="1"/>
      <protection locked="0"/>
    </xf>
    <xf numFmtId="0" fontId="26" fillId="3" borderId="38" xfId="15" applyFont="1" applyFill="1" applyBorder="1" applyAlignment="1" applyProtection="1">
      <alignment vertical="center" wrapText="1"/>
      <protection locked="0"/>
    </xf>
    <xf numFmtId="0" fontId="26" fillId="3" borderId="37" xfId="9" applyFont="1" applyFill="1" applyBorder="1" applyAlignment="1" applyProtection="1">
      <alignment vertical="center"/>
      <protection locked="0"/>
    </xf>
    <xf numFmtId="0" fontId="26" fillId="0" borderId="39" xfId="9" applyFont="1" applyBorder="1" applyAlignment="1" applyProtection="1">
      <alignment vertical="center" wrapText="1"/>
      <protection locked="0"/>
    </xf>
    <xf numFmtId="0" fontId="31" fillId="0" borderId="0" xfId="15" applyFont="1" applyFill="1" applyAlignment="1" applyProtection="1">
      <alignment vertical="center"/>
      <protection locked="0"/>
    </xf>
    <xf numFmtId="14" fontId="17" fillId="2" borderId="0" xfId="9" applyNumberFormat="1" applyFont="1" applyFill="1" applyBorder="1" applyAlignment="1" applyProtection="1">
      <alignment vertical="center"/>
    </xf>
    <xf numFmtId="14" fontId="17" fillId="2" borderId="3" xfId="9" applyNumberFormat="1" applyFont="1" applyFill="1" applyBorder="1" applyAlignment="1" applyProtection="1">
      <alignment vertical="center"/>
    </xf>
    <xf numFmtId="0" fontId="17" fillId="2" borderId="3" xfId="9" applyFont="1" applyFill="1" applyBorder="1" applyAlignment="1" applyProtection="1">
      <alignment vertical="center"/>
      <protection locked="0"/>
    </xf>
    <xf numFmtId="14" fontId="17" fillId="2" borderId="3" xfId="9" applyNumberFormat="1" applyFont="1" applyFill="1" applyBorder="1" applyAlignment="1" applyProtection="1">
      <alignment horizontal="center" vertical="center"/>
    </xf>
    <xf numFmtId="14" fontId="21" fillId="2" borderId="0" xfId="9" applyNumberFormat="1" applyFont="1" applyFill="1" applyBorder="1" applyAlignment="1" applyProtection="1">
      <alignment vertical="center" wrapText="1"/>
    </xf>
    <xf numFmtId="49" fontId="31" fillId="0" borderId="0" xfId="9" applyNumberFormat="1" applyFont="1" applyAlignment="1" applyProtection="1">
      <alignment vertical="center"/>
      <protection locked="0"/>
    </xf>
    <xf numFmtId="0" fontId="23" fillId="0" borderId="2" xfId="5" applyFont="1" applyBorder="1" applyAlignment="1" applyProtection="1">
      <alignment wrapText="1"/>
      <protection locked="0"/>
    </xf>
    <xf numFmtId="1" fontId="37" fillId="0" borderId="2" xfId="2" applyNumberFormat="1" applyFont="1" applyFill="1" applyBorder="1" applyAlignment="1" applyProtection="1">
      <alignment horizontal="left" vertical="top" wrapText="1"/>
      <protection locked="0"/>
    </xf>
    <xf numFmtId="1" fontId="37" fillId="0" borderId="23" xfId="2" applyNumberFormat="1" applyFont="1" applyFill="1" applyBorder="1" applyAlignment="1" applyProtection="1">
      <alignment horizontal="left" vertical="top" wrapText="1"/>
      <protection locked="0"/>
    </xf>
    <xf numFmtId="0" fontId="38" fillId="0" borderId="6" xfId="2" applyFont="1" applyFill="1" applyBorder="1" applyAlignment="1" applyProtection="1">
      <alignment horizontal="right" vertical="top" wrapText="1"/>
      <protection locked="0"/>
    </xf>
    <xf numFmtId="0" fontId="18" fillId="0" borderId="1" xfId="17" applyFont="1" applyBorder="1" applyAlignment="1" applyProtection="1">
      <alignment horizontal="center" vertical="center" wrapText="1"/>
      <protection locked="0"/>
    </xf>
    <xf numFmtId="0" fontId="18" fillId="0" borderId="1" xfId="17" applyFont="1" applyBorder="1" applyAlignment="1" applyProtection="1">
      <alignment vertical="center" wrapText="1"/>
      <protection locked="0"/>
    </xf>
    <xf numFmtId="0" fontId="18" fillId="0" borderId="1" xfId="17" applyFont="1" applyFill="1" applyBorder="1" applyAlignment="1" applyProtection="1">
      <alignment vertical="center" wrapText="1"/>
      <protection locked="0"/>
    </xf>
    <xf numFmtId="0" fontId="18" fillId="0" borderId="1" xfId="17" applyNumberFormat="1" applyFont="1" applyFill="1" applyBorder="1" applyAlignment="1" applyProtection="1">
      <alignment vertical="center" wrapText="1"/>
      <protection locked="0"/>
    </xf>
    <xf numFmtId="2" fontId="17" fillId="0" borderId="0" xfId="0" applyNumberFormat="1" applyFont="1" applyProtection="1">
      <protection locked="0"/>
    </xf>
    <xf numFmtId="0" fontId="17" fillId="0" borderId="1" xfId="0" quotePrefix="1" applyFont="1" applyBorder="1" applyProtection="1">
      <protection locked="0"/>
    </xf>
    <xf numFmtId="4" fontId="17" fillId="0" borderId="1" xfId="0" applyNumberFormat="1" applyFont="1" applyBorder="1" applyProtection="1">
      <protection locked="0"/>
    </xf>
    <xf numFmtId="2" fontId="22" fillId="4" borderId="0" xfId="1" applyNumberFormat="1" applyFont="1" applyFill="1" applyAlignment="1" applyProtection="1">
      <alignment vertical="center" wrapText="1"/>
      <protection locked="0"/>
    </xf>
    <xf numFmtId="2" fontId="17" fillId="4" borderId="0" xfId="3" applyNumberFormat="1" applyFont="1" applyFill="1" applyAlignment="1" applyProtection="1">
      <protection locked="0"/>
    </xf>
    <xf numFmtId="2" fontId="17" fillId="5" borderId="0" xfId="1" applyNumberFormat="1" applyFont="1" applyFill="1" applyAlignment="1" applyProtection="1">
      <alignment vertical="center"/>
      <protection locked="0"/>
    </xf>
    <xf numFmtId="2" fontId="17" fillId="4" borderId="0" xfId="0" applyNumberFormat="1" applyFont="1" applyFill="1" applyAlignment="1" applyProtection="1">
      <protection locked="0"/>
    </xf>
    <xf numFmtId="43" fontId="21" fillId="4" borderId="1" xfId="16" applyFont="1" applyFill="1" applyBorder="1" applyAlignment="1" applyProtection="1">
      <alignment vertical="center"/>
    </xf>
    <xf numFmtId="43" fontId="21" fillId="4" borderId="1" xfId="16" applyFont="1" applyFill="1" applyBorder="1" applyAlignment="1" applyProtection="1">
      <alignment vertical="center" wrapText="1"/>
    </xf>
    <xf numFmtId="43" fontId="21" fillId="2" borderId="1" xfId="16" applyFont="1" applyFill="1" applyBorder="1" applyAlignment="1" applyProtection="1">
      <alignment vertical="center" wrapText="1"/>
      <protection locked="0"/>
    </xf>
    <xf numFmtId="43" fontId="21" fillId="2" borderId="1" xfId="16" applyFont="1" applyFill="1" applyBorder="1" applyAlignment="1" applyProtection="1">
      <alignment vertical="center"/>
      <protection locked="0"/>
    </xf>
    <xf numFmtId="43" fontId="17" fillId="2" borderId="1" xfId="16" applyFont="1" applyFill="1" applyBorder="1" applyAlignment="1" applyProtection="1">
      <alignment vertical="center" wrapText="1"/>
      <protection locked="0"/>
    </xf>
    <xf numFmtId="43" fontId="17" fillId="2" borderId="1" xfId="16" applyFont="1" applyFill="1" applyBorder="1" applyAlignment="1" applyProtection="1">
      <alignment vertical="center"/>
      <protection locked="0"/>
    </xf>
    <xf numFmtId="43" fontId="17" fillId="0" borderId="1" xfId="16" applyFont="1" applyFill="1" applyBorder="1" applyAlignment="1" applyProtection="1">
      <alignment vertical="top"/>
      <protection locked="0"/>
    </xf>
    <xf numFmtId="43" fontId="17" fillId="0" borderId="1" xfId="16" applyFont="1" applyFill="1" applyBorder="1" applyAlignment="1" applyProtection="1">
      <alignment vertical="center"/>
      <protection locked="0"/>
    </xf>
    <xf numFmtId="43" fontId="21" fillId="4" borderId="1" xfId="16" applyFont="1" applyFill="1" applyBorder="1" applyAlignment="1" applyProtection="1">
      <alignment vertical="top"/>
    </xf>
    <xf numFmtId="43" fontId="17" fillId="0" borderId="4" xfId="16" applyFont="1" applyFill="1" applyBorder="1" applyAlignment="1" applyProtection="1">
      <alignment vertical="center"/>
      <protection locked="0"/>
    </xf>
    <xf numFmtId="43" fontId="17" fillId="4" borderId="30" xfId="16" applyFont="1" applyFill="1" applyBorder="1" applyAlignment="1" applyProtection="1">
      <alignment vertical="center" wrapText="1"/>
    </xf>
    <xf numFmtId="43" fontId="21" fillId="4" borderId="4" xfId="16" applyFont="1" applyFill="1" applyBorder="1" applyAlignment="1" applyProtection="1"/>
    <xf numFmtId="43" fontId="17" fillId="0" borderId="4" xfId="16" applyFont="1" applyFill="1" applyBorder="1" applyAlignment="1" applyProtection="1">
      <protection locked="0"/>
    </xf>
    <xf numFmtId="43" fontId="17" fillId="4" borderId="28" xfId="16" applyFont="1" applyFill="1" applyBorder="1" applyAlignment="1" applyProtection="1">
      <alignment vertical="center" wrapText="1"/>
    </xf>
    <xf numFmtId="43" fontId="17" fillId="0" borderId="4" xfId="16" applyFont="1" applyBorder="1" applyAlignment="1" applyProtection="1">
      <protection locked="0"/>
    </xf>
    <xf numFmtId="43" fontId="21" fillId="4" borderId="2" xfId="16" applyFont="1" applyFill="1" applyBorder="1" applyAlignment="1" applyProtection="1"/>
    <xf numFmtId="43" fontId="21" fillId="2" borderId="4" xfId="16" applyFont="1" applyFill="1" applyBorder="1" applyAlignment="1" applyProtection="1"/>
    <xf numFmtId="43" fontId="21" fillId="4" borderId="1" xfId="16" applyFont="1" applyFill="1" applyBorder="1" applyAlignment="1" applyProtection="1"/>
    <xf numFmtId="43" fontId="17" fillId="0" borderId="1" xfId="16" applyFont="1" applyBorder="1" applyProtection="1">
      <protection locked="0"/>
    </xf>
    <xf numFmtId="43" fontId="21" fillId="4" borderId="1" xfId="16" applyFont="1" applyFill="1" applyBorder="1" applyProtection="1"/>
    <xf numFmtId="3" fontId="17" fillId="2" borderId="1" xfId="1" applyNumberFormat="1" applyFont="1" applyFill="1" applyBorder="1" applyAlignment="1" applyProtection="1">
      <alignment horizontal="center" vertical="center" wrapText="1"/>
      <protection locked="0"/>
    </xf>
    <xf numFmtId="166" fontId="17" fillId="0" borderId="1" xfId="16" applyNumberFormat="1" applyFont="1" applyFill="1" applyBorder="1" applyAlignment="1" applyProtection="1">
      <alignment vertical="top"/>
      <protection locked="0"/>
    </xf>
    <xf numFmtId="166" fontId="17" fillId="0" borderId="1" xfId="16" applyNumberFormat="1" applyFont="1" applyFill="1" applyBorder="1" applyAlignment="1" applyProtection="1">
      <alignment vertical="center"/>
      <protection locked="0"/>
    </xf>
    <xf numFmtId="166" fontId="17" fillId="2" borderId="1" xfId="16" applyNumberFormat="1" applyFont="1" applyFill="1" applyBorder="1" applyAlignment="1" applyProtection="1">
      <alignment vertical="center" wrapText="1"/>
      <protection locked="0"/>
    </xf>
    <xf numFmtId="0" fontId="17" fillId="0" borderId="1" xfId="1" quotePrefix="1" applyFont="1" applyFill="1" applyBorder="1" applyAlignment="1" applyProtection="1">
      <alignment horizontal="left" vertical="center" wrapText="1" indent="1"/>
    </xf>
    <xf numFmtId="2" fontId="21" fillId="0" borderId="20" xfId="2" applyNumberFormat="1" applyFont="1" applyFill="1" applyBorder="1" applyAlignment="1" applyProtection="1">
      <alignment horizontal="left" vertical="top" wrapText="1"/>
    </xf>
    <xf numFmtId="43" fontId="21" fillId="0" borderId="0" xfId="1" applyNumberFormat="1" applyFont="1" applyAlignment="1" applyProtection="1">
      <alignment horizontal="center" vertical="center"/>
      <protection locked="0"/>
    </xf>
    <xf numFmtId="2" fontId="21" fillId="4" borderId="1" xfId="1" applyNumberFormat="1" applyFont="1" applyFill="1" applyBorder="1" applyAlignment="1" applyProtection="1">
      <alignment horizontal="right" vertical="center"/>
    </xf>
    <xf numFmtId="2" fontId="21" fillId="4" borderId="1" xfId="1" applyNumberFormat="1" applyFont="1" applyFill="1" applyBorder="1" applyAlignment="1" applyProtection="1">
      <alignment horizontal="right" vertical="center" wrapText="1"/>
    </xf>
    <xf numFmtId="2" fontId="21" fillId="2" borderId="1" xfId="1" applyNumberFormat="1" applyFont="1" applyFill="1" applyBorder="1" applyAlignment="1" applyProtection="1">
      <alignment horizontal="right" vertical="center" wrapText="1"/>
      <protection locked="0"/>
    </xf>
    <xf numFmtId="2" fontId="21" fillId="2" borderId="1" xfId="1" applyNumberFormat="1" applyFont="1" applyFill="1" applyBorder="1" applyAlignment="1" applyProtection="1">
      <alignment horizontal="right" vertical="center"/>
      <protection locked="0"/>
    </xf>
    <xf numFmtId="2" fontId="17" fillId="0" borderId="1" xfId="2" applyNumberFormat="1" applyFont="1" applyFill="1" applyBorder="1" applyAlignment="1" applyProtection="1">
      <alignment horizontal="right" vertical="top"/>
      <protection locked="0"/>
    </xf>
    <xf numFmtId="2" fontId="17" fillId="0" borderId="1" xfId="2" applyNumberFormat="1" applyFont="1" applyFill="1" applyBorder="1" applyAlignment="1" applyProtection="1">
      <alignment horizontal="right" vertical="center"/>
      <protection locked="0"/>
    </xf>
    <xf numFmtId="2" fontId="21" fillId="4" borderId="1" xfId="0" applyNumberFormat="1" applyFont="1" applyFill="1" applyBorder="1" applyAlignment="1" applyProtection="1">
      <alignment horizontal="right"/>
    </xf>
    <xf numFmtId="2" fontId="17" fillId="4" borderId="1" xfId="0" applyNumberFormat="1" applyFont="1" applyFill="1" applyBorder="1" applyAlignment="1" applyProtection="1">
      <alignment horizontal="right"/>
    </xf>
    <xf numFmtId="2" fontId="17" fillId="0" borderId="4" xfId="0" applyNumberFormat="1" applyFont="1" applyBorder="1" applyAlignment="1" applyProtection="1">
      <alignment horizontal="right"/>
      <protection locked="0"/>
    </xf>
    <xf numFmtId="2" fontId="17" fillId="0" borderId="1" xfId="0" applyNumberFormat="1" applyFont="1" applyBorder="1" applyAlignment="1" applyProtection="1">
      <alignment horizontal="right"/>
      <protection locked="0"/>
    </xf>
    <xf numFmtId="2" fontId="17" fillId="0" borderId="1" xfId="0" applyNumberFormat="1" applyFont="1" applyFill="1" applyBorder="1" applyAlignment="1" applyProtection="1">
      <alignment horizontal="right"/>
    </xf>
    <xf numFmtId="2" fontId="17" fillId="4" borderId="2" xfId="0" applyNumberFormat="1" applyFont="1" applyFill="1" applyBorder="1" applyAlignment="1" applyProtection="1">
      <alignment horizontal="right"/>
    </xf>
    <xf numFmtId="2" fontId="17" fillId="2" borderId="1" xfId="1" applyNumberFormat="1" applyFont="1" applyFill="1" applyBorder="1" applyAlignment="1" applyProtection="1">
      <alignment horizontal="right" vertical="center" wrapText="1"/>
      <protection locked="0"/>
    </xf>
    <xf numFmtId="2" fontId="21" fillId="0" borderId="0" xfId="1" applyNumberFormat="1" applyFont="1" applyAlignment="1" applyProtection="1">
      <alignment horizontal="center" vertical="center"/>
      <protection locked="0"/>
    </xf>
    <xf numFmtId="14" fontId="26" fillId="0" borderId="2" xfId="9" applyNumberFormat="1" applyFont="1" applyFill="1" applyBorder="1" applyAlignment="1" applyProtection="1">
      <alignment vertical="center" wrapText="1"/>
      <protection locked="0"/>
    </xf>
    <xf numFmtId="49" fontId="41" fillId="0" borderId="2" xfId="9" applyNumberFormat="1" applyFont="1" applyFill="1" applyBorder="1" applyAlignment="1" applyProtection="1">
      <alignment vertical="center"/>
      <protection locked="0"/>
    </xf>
    <xf numFmtId="0" fontId="26" fillId="0" borderId="16" xfId="9" applyFont="1" applyFill="1" applyBorder="1" applyAlignment="1" applyProtection="1">
      <alignment horizontal="right" vertical="center"/>
      <protection locked="0"/>
    </xf>
    <xf numFmtId="0" fontId="26" fillId="0" borderId="15" xfId="9" applyFont="1" applyFill="1" applyBorder="1" applyAlignment="1" applyProtection="1">
      <alignment vertical="center" wrapText="1"/>
      <protection locked="0"/>
    </xf>
    <xf numFmtId="49" fontId="26" fillId="0" borderId="1" xfId="9" quotePrefix="1" applyNumberFormat="1" applyFont="1" applyFill="1" applyBorder="1" applyAlignment="1" applyProtection="1">
      <alignment vertical="center"/>
      <protection locked="0"/>
    </xf>
    <xf numFmtId="49" fontId="26" fillId="0" borderId="2" xfId="9" applyNumberFormat="1" applyFont="1" applyFill="1" applyBorder="1" applyAlignment="1" applyProtection="1">
      <alignment vertical="center"/>
      <protection locked="0"/>
    </xf>
    <xf numFmtId="2" fontId="11" fillId="2" borderId="0" xfId="0" applyNumberFormat="1" applyFont="1" applyFill="1"/>
    <xf numFmtId="0" fontId="17" fillId="4" borderId="1" xfId="1" applyFont="1" applyFill="1" applyBorder="1" applyAlignment="1" applyProtection="1">
      <alignment horizontal="left" vertical="center" wrapText="1" indent="1"/>
    </xf>
    <xf numFmtId="2" fontId="17" fillId="0" borderId="0" xfId="1" applyNumberFormat="1" applyFont="1" applyAlignment="1" applyProtection="1">
      <alignment horizontal="center" vertical="center"/>
      <protection locked="0"/>
    </xf>
    <xf numFmtId="2" fontId="42" fillId="0" borderId="0" xfId="1" applyNumberFormat="1" applyFont="1" applyAlignment="1" applyProtection="1">
      <alignment horizontal="center" vertical="center" wrapText="1"/>
      <protection locked="0"/>
    </xf>
    <xf numFmtId="3" fontId="43" fillId="2" borderId="0" xfId="0" applyNumberFormat="1" applyFont="1" applyFill="1"/>
    <xf numFmtId="0" fontId="17" fillId="2" borderId="0" xfId="0" applyFont="1" applyFill="1" applyAlignment="1" applyProtection="1">
      <alignment horizontal="left"/>
      <protection locked="0"/>
    </xf>
    <xf numFmtId="14" fontId="21" fillId="2" borderId="0" xfId="10" applyNumberFormat="1" applyFont="1" applyFill="1" applyBorder="1" applyAlignment="1" applyProtection="1">
      <alignment horizontal="left" vertical="center" wrapText="1"/>
    </xf>
    <xf numFmtId="0" fontId="17" fillId="0" borderId="0" xfId="0" applyFont="1" applyAlignment="1" applyProtection="1">
      <alignment horizontal="center" vertical="center"/>
      <protection locked="0"/>
    </xf>
    <xf numFmtId="0" fontId="11" fillId="0" borderId="0" xfId="3" applyFont="1" applyAlignment="1" applyProtection="1">
      <alignment horizontal="left" vertical="center"/>
      <protection locked="0"/>
    </xf>
    <xf numFmtId="2" fontId="17" fillId="2" borderId="0" xfId="0" applyNumberFormat="1" applyFont="1" applyFill="1" applyBorder="1" applyProtection="1">
      <protection locked="0"/>
    </xf>
    <xf numFmtId="0" fontId="11" fillId="4" borderId="1" xfId="0" applyFont="1" applyFill="1" applyBorder="1"/>
    <xf numFmtId="2" fontId="17" fillId="2" borderId="0" xfId="0" applyNumberFormat="1" applyFont="1" applyFill="1" applyProtection="1">
      <protection locked="0"/>
    </xf>
    <xf numFmtId="0" fontId="18" fillId="0" borderId="1" xfId="4" applyFont="1" applyFill="1" applyBorder="1" applyAlignment="1" applyProtection="1">
      <alignment vertical="center" wrapText="1"/>
      <protection locked="0"/>
    </xf>
    <xf numFmtId="14" fontId="23" fillId="0" borderId="2" xfId="5" applyNumberFormat="1" applyFont="1" applyFill="1" applyBorder="1" applyAlignment="1" applyProtection="1">
      <alignment wrapText="1"/>
      <protection locked="0"/>
    </xf>
    <xf numFmtId="0" fontId="17" fillId="0" borderId="0" xfId="0" applyFont="1" applyAlignment="1" applyProtection="1">
      <alignment horizontal="center"/>
      <protection locked="0"/>
    </xf>
    <xf numFmtId="0" fontId="21" fillId="2" borderId="0" xfId="0" applyFont="1" applyFill="1" applyBorder="1" applyAlignment="1" applyProtection="1">
      <alignment horizontal="center"/>
      <protection locked="0"/>
    </xf>
    <xf numFmtId="0" fontId="17" fillId="2" borderId="0" xfId="0" applyFont="1" applyFill="1" applyBorder="1" applyAlignment="1" applyProtection="1">
      <alignment horizontal="center" vertical="center"/>
      <protection locked="0"/>
    </xf>
    <xf numFmtId="0" fontId="21" fillId="2" borderId="0" xfId="0" applyFont="1" applyFill="1" applyBorder="1" applyProtection="1">
      <protection locked="0"/>
    </xf>
    <xf numFmtId="0" fontId="16" fillId="2" borderId="0" xfId="0" applyFont="1" applyFill="1" applyBorder="1"/>
    <xf numFmtId="0" fontId="17" fillId="2" borderId="0" xfId="1"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7" fillId="2" borderId="3" xfId="1" applyFont="1" applyFill="1" applyBorder="1" applyAlignment="1" applyProtection="1">
      <alignment horizontal="left" vertical="center"/>
    </xf>
    <xf numFmtId="0" fontId="17" fillId="2" borderId="3" xfId="0" applyFont="1" applyFill="1" applyBorder="1" applyProtection="1"/>
    <xf numFmtId="0" fontId="18" fillId="2" borderId="0" xfId="3" applyFont="1" applyFill="1" applyBorder="1" applyAlignment="1">
      <alignment horizontal="right"/>
    </xf>
    <xf numFmtId="0" fontId="18" fillId="2" borderId="0" xfId="3" applyFont="1" applyFill="1" applyBorder="1" applyAlignment="1">
      <alignment horizontal="left" vertical="center"/>
    </xf>
    <xf numFmtId="0" fontId="18" fillId="2" borderId="0" xfId="3" applyFont="1" applyFill="1" applyBorder="1"/>
    <xf numFmtId="0" fontId="17" fillId="2" borderId="0" xfId="3" applyFont="1" applyFill="1" applyProtection="1">
      <protection locked="0"/>
    </xf>
    <xf numFmtId="0" fontId="21" fillId="2" borderId="0" xfId="3" applyFont="1" applyFill="1" applyProtection="1">
      <protection locked="0"/>
    </xf>
    <xf numFmtId="0" fontId="11" fillId="2" borderId="0" xfId="3" applyFill="1"/>
    <xf numFmtId="0" fontId="16" fillId="2" borderId="0" xfId="3" applyFont="1" applyFill="1"/>
    <xf numFmtId="0" fontId="17" fillId="2" borderId="0" xfId="1" applyFont="1" applyFill="1" applyAlignment="1" applyProtection="1">
      <alignment horizontal="right" vertical="center"/>
    </xf>
    <xf numFmtId="14" fontId="17" fillId="2" borderId="0" xfId="1" applyNumberFormat="1" applyFont="1" applyFill="1" applyBorder="1" applyAlignment="1" applyProtection="1">
      <alignment horizontal="center" vertical="center"/>
    </xf>
    <xf numFmtId="0" fontId="17" fillId="2" borderId="0" xfId="3" applyFont="1" applyFill="1" applyAlignment="1" applyProtection="1">
      <alignment horizontal="left" vertical="center"/>
    </xf>
    <xf numFmtId="0" fontId="17" fillId="2" borderId="0" xfId="1" applyFont="1" applyFill="1" applyAlignment="1" applyProtection="1">
      <alignment horizontal="center" vertical="center"/>
    </xf>
    <xf numFmtId="0" fontId="17" fillId="2" borderId="0" xfId="3" applyFont="1" applyFill="1" applyProtection="1"/>
    <xf numFmtId="0" fontId="17" fillId="2" borderId="0" xfId="3" applyFont="1" applyFill="1" applyBorder="1" applyAlignment="1" applyProtection="1">
      <alignment horizontal="left" vertical="center"/>
    </xf>
    <xf numFmtId="0" fontId="11" fillId="2" borderId="0" xfId="3" applyFill="1" applyBorder="1"/>
    <xf numFmtId="0" fontId="21" fillId="2" borderId="0" xfId="9" applyFont="1" applyFill="1" applyBorder="1" applyAlignment="1" applyProtection="1">
      <alignment horizontal="center"/>
      <protection locked="0"/>
    </xf>
    <xf numFmtId="0" fontId="21" fillId="2" borderId="0" xfId="9" applyFont="1" applyFill="1" applyBorder="1" applyAlignment="1" applyProtection="1">
      <alignment horizontal="center" vertical="center"/>
      <protection locked="0"/>
    </xf>
    <xf numFmtId="0" fontId="21" fillId="2" borderId="0" xfId="15" applyFont="1" applyFill="1" applyBorder="1" applyAlignment="1" applyProtection="1">
      <alignment horizontal="center"/>
      <protection locked="0"/>
    </xf>
    <xf numFmtId="0" fontId="17" fillId="2" borderId="0" xfId="15" applyFont="1" applyFill="1" applyBorder="1" applyAlignment="1" applyProtection="1">
      <alignment vertical="center"/>
      <protection locked="0"/>
    </xf>
    <xf numFmtId="2" fontId="17" fillId="0" borderId="6" xfId="2" applyNumberFormat="1" applyFont="1" applyFill="1" applyBorder="1" applyAlignment="1" applyProtection="1">
      <alignment horizontal="left" vertical="top" wrapText="1"/>
      <protection locked="0"/>
    </xf>
    <xf numFmtId="1" fontId="17" fillId="0" borderId="0" xfId="2" applyNumberFormat="1" applyFont="1" applyFill="1" applyBorder="1" applyAlignment="1" applyProtection="1">
      <alignment horizontal="left" vertical="top" wrapText="1"/>
      <protection locked="0"/>
    </xf>
    <xf numFmtId="1" fontId="17" fillId="0" borderId="40" xfId="2" applyNumberFormat="1" applyFont="1" applyFill="1" applyBorder="1" applyAlignment="1" applyProtection="1">
      <alignment horizontal="left" vertical="top" wrapText="1"/>
      <protection locked="0"/>
    </xf>
    <xf numFmtId="0" fontId="17" fillId="0" borderId="40" xfId="2" applyFont="1" applyFill="1" applyBorder="1" applyAlignment="1" applyProtection="1">
      <alignment horizontal="left" vertical="top" wrapText="1"/>
      <protection locked="0"/>
    </xf>
    <xf numFmtId="0" fontId="17" fillId="0" borderId="41" xfId="2" applyFont="1" applyFill="1" applyBorder="1" applyAlignment="1" applyProtection="1">
      <alignment horizontal="left" vertical="top" wrapText="1"/>
      <protection locked="0"/>
    </xf>
    <xf numFmtId="0" fontId="17" fillId="0" borderId="0" xfId="2" applyFont="1" applyFill="1" applyBorder="1" applyAlignment="1" applyProtection="1">
      <alignment horizontal="left" vertical="top" wrapText="1"/>
      <protection locked="0"/>
    </xf>
    <xf numFmtId="2" fontId="17" fillId="0" borderId="20" xfId="2" applyNumberFormat="1" applyFont="1" applyFill="1" applyBorder="1" applyAlignment="1" applyProtection="1">
      <alignment horizontal="left" vertical="top" wrapText="1"/>
      <protection locked="0"/>
    </xf>
    <xf numFmtId="1" fontId="17" fillId="0" borderId="40" xfId="2" quotePrefix="1" applyNumberFormat="1" applyFont="1" applyFill="1" applyBorder="1" applyAlignment="1" applyProtection="1">
      <alignment horizontal="left" vertical="top" wrapText="1"/>
      <protection locked="0"/>
    </xf>
    <xf numFmtId="4" fontId="21" fillId="2" borderId="1" xfId="1" applyNumberFormat="1" applyFont="1" applyFill="1" applyBorder="1" applyAlignment="1" applyProtection="1">
      <alignment horizontal="center" vertical="center" wrapText="1"/>
      <protection locked="0"/>
    </xf>
    <xf numFmtId="3" fontId="17" fillId="2" borderId="0" xfId="0" applyNumberFormat="1" applyFont="1" applyFill="1" applyProtection="1">
      <protection locked="0"/>
    </xf>
    <xf numFmtId="2" fontId="26" fillId="0" borderId="0" xfId="0" applyNumberFormat="1" applyFont="1" applyAlignment="1" applyProtection="1">
      <alignment vertical="center"/>
      <protection locked="0"/>
    </xf>
    <xf numFmtId="0" fontId="17" fillId="4" borderId="0" xfId="1" applyFont="1" applyFill="1" applyBorder="1" applyAlignment="1" applyProtection="1">
      <alignment horizontal="center" vertical="center"/>
    </xf>
    <xf numFmtId="167" fontId="17" fillId="4" borderId="0" xfId="1" applyNumberFormat="1" applyFont="1" applyFill="1" applyAlignment="1" applyProtection="1">
      <alignment vertical="center"/>
    </xf>
    <xf numFmtId="0" fontId="17" fillId="0" borderId="1" xfId="17" applyFont="1" applyFill="1" applyBorder="1" applyAlignment="1" applyProtection="1">
      <alignment vertical="center" wrapText="1"/>
      <protection locked="0"/>
    </xf>
    <xf numFmtId="2" fontId="17" fillId="0" borderId="1" xfId="17" applyNumberFormat="1" applyFont="1" applyFill="1" applyBorder="1" applyAlignment="1" applyProtection="1">
      <alignment vertical="center" wrapText="1"/>
      <protection locked="0"/>
    </xf>
    <xf numFmtId="14" fontId="17" fillId="0" borderId="1" xfId="17" applyNumberFormat="1" applyFont="1" applyFill="1" applyBorder="1" applyAlignment="1" applyProtection="1">
      <alignment vertical="center" wrapText="1"/>
      <protection locked="0"/>
    </xf>
    <xf numFmtId="14" fontId="17" fillId="0" borderId="2" xfId="17" applyNumberFormat="1" applyFont="1" applyFill="1" applyBorder="1" applyAlignment="1" applyProtection="1">
      <alignment vertical="center" wrapText="1"/>
      <protection locked="0"/>
    </xf>
    <xf numFmtId="3" fontId="11" fillId="2" borderId="0" xfId="0" applyNumberFormat="1" applyFont="1" applyFill="1"/>
    <xf numFmtId="2" fontId="17" fillId="2" borderId="1" xfId="1" applyNumberFormat="1" applyFont="1" applyFill="1" applyBorder="1" applyAlignment="1" applyProtection="1">
      <alignment horizontal="right" vertical="center"/>
      <protection locked="0"/>
    </xf>
    <xf numFmtId="4" fontId="17" fillId="0" borderId="0" xfId="0" applyNumberFormat="1" applyFont="1" applyProtection="1">
      <protection locked="0"/>
    </xf>
    <xf numFmtId="2" fontId="17" fillId="0" borderId="0" xfId="1" applyNumberFormat="1" applyFont="1" applyAlignment="1" applyProtection="1">
      <alignment horizontal="center" vertical="center" wrapText="1"/>
      <protection locked="0"/>
    </xf>
    <xf numFmtId="0" fontId="17" fillId="0" borderId="0" xfId="1" applyFont="1" applyAlignment="1" applyProtection="1">
      <alignment horizontal="left"/>
      <protection locked="0"/>
    </xf>
    <xf numFmtId="2" fontId="17" fillId="0" borderId="0" xfId="1" applyNumberFormat="1" applyFont="1" applyProtection="1">
      <protection locked="0"/>
    </xf>
    <xf numFmtId="168" fontId="21" fillId="2" borderId="0" xfId="0" applyNumberFormat="1" applyFont="1" applyFill="1" applyAlignment="1" applyProtection="1">
      <alignment horizontal="left"/>
      <protection locked="0"/>
    </xf>
    <xf numFmtId="169" fontId="11" fillId="2" borderId="0" xfId="0" applyNumberFormat="1" applyFont="1" applyFill="1"/>
    <xf numFmtId="1" fontId="17" fillId="0" borderId="6" xfId="2" quotePrefix="1" applyNumberFormat="1" applyFont="1" applyFill="1" applyBorder="1" applyAlignment="1" applyProtection="1">
      <alignment horizontal="left" vertical="top" wrapText="1"/>
      <protection locked="0"/>
    </xf>
    <xf numFmtId="14" fontId="17" fillId="0" borderId="1" xfId="17" applyNumberFormat="1" applyFont="1" applyBorder="1" applyAlignment="1" applyProtection="1">
      <alignment vertical="center" wrapText="1"/>
      <protection locked="0"/>
    </xf>
    <xf numFmtId="14" fontId="17" fillId="0" borderId="0" xfId="9" applyNumberFormat="1" applyFont="1" applyBorder="1" applyAlignment="1" applyProtection="1">
      <alignment horizontal="center" vertical="center"/>
      <protection locked="0"/>
    </xf>
    <xf numFmtId="14" fontId="17" fillId="0" borderId="34" xfId="9" applyNumberFormat="1" applyFont="1" applyBorder="1" applyAlignment="1" applyProtection="1">
      <alignment horizontal="center" vertical="center"/>
      <protection locked="0"/>
    </xf>
    <xf numFmtId="14" fontId="21" fillId="2" borderId="0" xfId="9" applyNumberFormat="1" applyFont="1" applyFill="1" applyBorder="1" applyAlignment="1" applyProtection="1">
      <alignment horizontal="center" vertical="center"/>
    </xf>
    <xf numFmtId="0" fontId="30" fillId="3" borderId="5" xfId="9" applyFont="1" applyFill="1" applyBorder="1" applyAlignment="1" applyProtection="1">
      <alignment horizontal="center" vertical="center"/>
    </xf>
    <xf numFmtId="0" fontId="30" fillId="3" borderId="25" xfId="9" applyFont="1" applyFill="1" applyBorder="1" applyAlignment="1" applyProtection="1">
      <alignment horizontal="center" vertical="center"/>
    </xf>
    <xf numFmtId="0" fontId="30" fillId="3" borderId="4" xfId="9" applyFont="1" applyFill="1" applyBorder="1" applyAlignment="1" applyProtection="1">
      <alignment horizontal="center" vertical="center"/>
    </xf>
    <xf numFmtId="0" fontId="30" fillId="3" borderId="10" xfId="9" applyFont="1" applyFill="1" applyBorder="1" applyAlignment="1" applyProtection="1">
      <alignment horizontal="center" vertical="center"/>
    </xf>
    <xf numFmtId="0" fontId="30" fillId="3" borderId="9" xfId="9" applyFont="1" applyFill="1" applyBorder="1" applyAlignment="1" applyProtection="1">
      <alignment horizontal="center" vertical="center"/>
    </xf>
    <xf numFmtId="0" fontId="26" fillId="2" borderId="31" xfId="9" applyFont="1" applyFill="1" applyBorder="1" applyAlignment="1" applyProtection="1">
      <alignment horizontal="center" vertical="center"/>
      <protection locked="0"/>
    </xf>
    <xf numFmtId="14" fontId="21" fillId="2" borderId="0" xfId="9" applyNumberFormat="1" applyFont="1" applyFill="1" applyBorder="1" applyAlignment="1" applyProtection="1">
      <alignment horizontal="left" vertical="center" wrapText="1"/>
    </xf>
    <xf numFmtId="14" fontId="21" fillId="2" borderId="31" xfId="9" applyNumberFormat="1" applyFont="1" applyFill="1" applyBorder="1" applyAlignment="1" applyProtection="1">
      <alignment horizontal="center" vertical="center" wrapText="1"/>
    </xf>
    <xf numFmtId="14" fontId="21" fillId="2" borderId="0" xfId="9" applyNumberFormat="1" applyFont="1" applyFill="1" applyBorder="1" applyAlignment="1" applyProtection="1">
      <alignment horizontal="center" vertical="center" wrapText="1"/>
    </xf>
    <xf numFmtId="0" fontId="26" fillId="2" borderId="0" xfId="9" applyFont="1" applyFill="1" applyBorder="1" applyAlignment="1" applyProtection="1">
      <alignment horizontal="left" vertical="center" wrapText="1"/>
      <protection locked="0"/>
    </xf>
    <xf numFmtId="0" fontId="26" fillId="2" borderId="0" xfId="9" applyFont="1" applyFill="1" applyBorder="1" applyAlignment="1" applyProtection="1">
      <alignment horizontal="left" vertical="center"/>
      <protection locked="0"/>
    </xf>
    <xf numFmtId="14" fontId="17" fillId="0" borderId="0" xfId="1" applyNumberFormat="1" applyFont="1" applyFill="1" applyBorder="1" applyAlignment="1" applyProtection="1">
      <alignment horizontal="center" vertical="center"/>
    </xf>
    <xf numFmtId="0" fontId="17" fillId="0" borderId="0" xfId="1" applyFont="1" applyFill="1" applyBorder="1" applyAlignment="1" applyProtection="1">
      <alignment horizontal="center" vertical="center"/>
    </xf>
    <xf numFmtId="0" fontId="17" fillId="4" borderId="0" xfId="1" applyFont="1" applyFill="1" applyAlignment="1" applyProtection="1">
      <alignment horizontal="center" vertical="center"/>
    </xf>
    <xf numFmtId="14" fontId="17" fillId="0" borderId="0" xfId="1" applyNumberFormat="1" applyFont="1" applyBorder="1" applyAlignment="1" applyProtection="1">
      <alignment horizontal="center" vertical="center"/>
    </xf>
    <xf numFmtId="0" fontId="17" fillId="0" borderId="0" xfId="1" applyFont="1" applyBorder="1" applyAlignment="1" applyProtection="1">
      <alignment horizontal="center" vertical="center"/>
    </xf>
    <xf numFmtId="0" fontId="17" fillId="2" borderId="0" xfId="1" applyFont="1" applyFill="1" applyBorder="1" applyAlignment="1" applyProtection="1">
      <alignment horizontal="center" vertical="center" wrapText="1"/>
    </xf>
    <xf numFmtId="0" fontId="21" fillId="4" borderId="0" xfId="0" applyFont="1" applyFill="1" applyBorder="1" applyAlignment="1" applyProtection="1">
      <alignment horizontal="left" vertical="center"/>
    </xf>
    <xf numFmtId="0" fontId="21" fillId="4" borderId="0" xfId="0" applyFont="1" applyFill="1" applyBorder="1" applyAlignment="1" applyProtection="1">
      <alignment horizontal="center" vertical="center"/>
    </xf>
    <xf numFmtId="0" fontId="21" fillId="0" borderId="31" xfId="0" applyFont="1" applyFill="1" applyBorder="1" applyAlignment="1" applyProtection="1">
      <alignment horizontal="center"/>
      <protection locked="0"/>
    </xf>
    <xf numFmtId="0" fontId="17" fillId="0" borderId="0" xfId="0" applyFont="1" applyFill="1" applyBorder="1" applyAlignment="1" applyProtection="1">
      <alignment horizontal="left" vertical="center" wrapText="1"/>
      <protection locked="0"/>
    </xf>
    <xf numFmtId="0" fontId="21" fillId="0" borderId="0" xfId="0" applyFont="1" applyFill="1" applyBorder="1" applyAlignment="1" applyProtection="1">
      <alignment horizontal="left" vertical="center"/>
      <protection locked="0"/>
    </xf>
    <xf numFmtId="0" fontId="17" fillId="2" borderId="0" xfId="0" applyFont="1" applyFill="1" applyAlignment="1" applyProtection="1">
      <alignment horizontal="left" vertical="center"/>
      <protection locked="0"/>
    </xf>
    <xf numFmtId="0" fontId="21" fillId="4" borderId="0" xfId="0" applyFont="1" applyFill="1" applyAlignment="1" applyProtection="1">
      <alignment horizontal="left" vertical="center" wrapText="1"/>
    </xf>
    <xf numFmtId="0" fontId="21" fillId="4" borderId="5" xfId="1" applyFont="1" applyFill="1" applyBorder="1" applyAlignment="1" applyProtection="1">
      <alignment horizontal="center" vertical="center"/>
    </xf>
    <xf numFmtId="0" fontId="21" fillId="4" borderId="25" xfId="1" applyFont="1" applyFill="1" applyBorder="1" applyAlignment="1" applyProtection="1">
      <alignment horizontal="center" vertical="center"/>
    </xf>
    <xf numFmtId="0" fontId="21" fillId="4" borderId="4" xfId="1" applyFont="1" applyFill="1" applyBorder="1" applyAlignment="1" applyProtection="1">
      <alignment horizontal="center" vertical="center"/>
    </xf>
    <xf numFmtId="0" fontId="16" fillId="4" borderId="30" xfId="0" applyFont="1" applyFill="1" applyBorder="1" applyAlignment="1">
      <alignment horizontal="center" vertical="center"/>
    </xf>
    <xf numFmtId="0" fontId="16" fillId="4" borderId="2" xfId="0" applyFont="1" applyFill="1" applyBorder="1" applyAlignment="1">
      <alignment horizontal="center" vertical="center"/>
    </xf>
    <xf numFmtId="3" fontId="21" fillId="4" borderId="30" xfId="1" applyNumberFormat="1" applyFont="1" applyFill="1" applyBorder="1" applyAlignment="1" applyProtection="1">
      <alignment horizontal="center" vertical="center" wrapText="1"/>
    </xf>
    <xf numFmtId="3" fontId="21" fillId="4" borderId="2" xfId="1" applyNumberFormat="1" applyFont="1" applyFill="1" applyBorder="1" applyAlignment="1" applyProtection="1">
      <alignment horizontal="center" vertical="center" wrapText="1"/>
    </xf>
    <xf numFmtId="3" fontId="21" fillId="5" borderId="30" xfId="1" applyNumberFormat="1" applyFont="1" applyFill="1" applyBorder="1" applyAlignment="1" applyProtection="1">
      <alignment horizontal="center" vertical="center" wrapText="1"/>
    </xf>
    <xf numFmtId="3" fontId="21" fillId="5" borderId="2" xfId="1" applyNumberFormat="1" applyFont="1" applyFill="1" applyBorder="1" applyAlignment="1" applyProtection="1">
      <alignment horizontal="center" vertical="center" wrapText="1"/>
    </xf>
    <xf numFmtId="0" fontId="21" fillId="4" borderId="0" xfId="0" applyFont="1" applyFill="1" applyAlignment="1" applyProtection="1">
      <alignment horizontal="left"/>
    </xf>
    <xf numFmtId="0" fontId="17" fillId="2" borderId="0" xfId="0" applyFont="1" applyFill="1" applyAlignment="1" applyProtection="1">
      <alignment horizontal="left"/>
      <protection locked="0"/>
    </xf>
    <xf numFmtId="0" fontId="17" fillId="2" borderId="0" xfId="0" applyFont="1" applyFill="1" applyBorder="1" applyAlignment="1" applyProtection="1">
      <alignment horizontal="left" vertical="center"/>
      <protection locked="0"/>
    </xf>
    <xf numFmtId="0" fontId="21" fillId="0" borderId="0" xfId="0" applyFont="1" applyBorder="1" applyAlignment="1" applyProtection="1">
      <alignment horizontal="left" vertical="center" wrapText="1"/>
      <protection locked="0"/>
    </xf>
    <xf numFmtId="14" fontId="21" fillId="2" borderId="0" xfId="10" applyNumberFormat="1" applyFont="1" applyFill="1" applyBorder="1" applyAlignment="1" applyProtection="1">
      <alignment horizontal="center" vertical="center"/>
    </xf>
    <xf numFmtId="0" fontId="21" fillId="4" borderId="0" xfId="0" applyFont="1" applyFill="1" applyAlignment="1" applyProtection="1">
      <alignment horizontal="left" vertical="center"/>
    </xf>
    <xf numFmtId="14" fontId="21" fillId="2" borderId="0" xfId="10" applyNumberFormat="1" applyFont="1" applyFill="1" applyBorder="1" applyAlignment="1" applyProtection="1">
      <alignment horizontal="left" vertical="center" wrapText="1"/>
    </xf>
    <xf numFmtId="14" fontId="21" fillId="2" borderId="31" xfId="10" applyNumberFormat="1" applyFont="1" applyFill="1" applyBorder="1" applyAlignment="1" applyProtection="1">
      <alignment horizontal="center" vertical="center"/>
    </xf>
    <xf numFmtId="14" fontId="21" fillId="2" borderId="31" xfId="10" applyNumberFormat="1" applyFont="1" applyFill="1" applyBorder="1" applyAlignment="1" applyProtection="1">
      <alignment horizontal="center" vertical="center" wrapText="1"/>
    </xf>
    <xf numFmtId="14" fontId="21" fillId="2" borderId="0" xfId="10" applyNumberFormat="1" applyFont="1" applyFill="1" applyBorder="1" applyAlignment="1" applyProtection="1">
      <alignment horizontal="center" vertical="center" wrapText="1"/>
    </xf>
    <xf numFmtId="0" fontId="17" fillId="2" borderId="0" xfId="0" applyFont="1" applyFill="1" applyBorder="1" applyAlignment="1" applyProtection="1">
      <alignment horizontal="left" vertical="center" wrapText="1"/>
      <protection locked="0"/>
    </xf>
    <xf numFmtId="0" fontId="17" fillId="2" borderId="0" xfId="1" applyFont="1" applyFill="1" applyBorder="1" applyAlignment="1" applyProtection="1">
      <alignment horizontal="left" vertical="center" wrapText="1"/>
    </xf>
    <xf numFmtId="0" fontId="17" fillId="0" borderId="0" xfId="0" applyFont="1" applyAlignment="1" applyProtection="1">
      <alignment horizontal="center" vertical="center"/>
      <protection locked="0"/>
    </xf>
    <xf numFmtId="0" fontId="21" fillId="4" borderId="0" xfId="0" applyFont="1" applyFill="1" applyAlignment="1" applyProtection="1">
      <alignment horizontal="left" wrapText="1"/>
    </xf>
    <xf numFmtId="0" fontId="20" fillId="4" borderId="5" xfId="1" applyFont="1" applyFill="1" applyBorder="1" applyAlignment="1" applyProtection="1">
      <alignment horizontal="center" vertical="center"/>
    </xf>
    <xf numFmtId="0" fontId="20" fillId="4" borderId="25" xfId="1" applyFont="1" applyFill="1" applyBorder="1" applyAlignment="1" applyProtection="1">
      <alignment horizontal="center" vertical="center"/>
    </xf>
    <xf numFmtId="0" fontId="20" fillId="4" borderId="4" xfId="1" applyFont="1" applyFill="1" applyBorder="1" applyAlignment="1" applyProtection="1">
      <alignment horizontal="center" vertical="center"/>
    </xf>
    <xf numFmtId="0" fontId="20" fillId="4" borderId="0" xfId="0" applyFont="1" applyFill="1" applyAlignment="1" applyProtection="1">
      <alignment horizontal="left"/>
    </xf>
    <xf numFmtId="0" fontId="21" fillId="0" borderId="0" xfId="0" applyFont="1" applyBorder="1" applyAlignment="1" applyProtection="1">
      <alignment horizontal="center" vertical="center" wrapText="1"/>
      <protection locked="0"/>
    </xf>
    <xf numFmtId="0" fontId="17" fillId="4" borderId="0" xfId="1" applyFont="1" applyFill="1" applyAlignment="1" applyProtection="1">
      <alignment horizontal="right" vertical="center"/>
    </xf>
    <xf numFmtId="0" fontId="17" fillId="2" borderId="0" xfId="1" applyFont="1" applyFill="1" applyAlignment="1" applyProtection="1">
      <alignment horizontal="center" vertical="center"/>
    </xf>
    <xf numFmtId="14" fontId="17" fillId="2" borderId="0" xfId="1" applyNumberFormat="1" applyFont="1" applyFill="1" applyBorder="1" applyAlignment="1" applyProtection="1">
      <alignment horizontal="center" vertical="center"/>
    </xf>
    <xf numFmtId="0" fontId="17" fillId="2" borderId="0" xfId="1" applyFont="1" applyFill="1" applyBorder="1" applyAlignment="1" applyProtection="1">
      <alignment horizontal="center" vertical="center"/>
    </xf>
    <xf numFmtId="0" fontId="21" fillId="2" borderId="0" xfId="0" applyFont="1" applyFill="1" applyAlignment="1" applyProtection="1">
      <alignment horizontal="left"/>
    </xf>
    <xf numFmtId="0" fontId="17" fillId="4" borderId="1" xfId="4" applyFont="1" applyFill="1" applyBorder="1" applyAlignment="1" applyProtection="1">
      <alignment horizontal="center" vertical="center" wrapText="1"/>
    </xf>
    <xf numFmtId="0" fontId="17" fillId="4" borderId="0" xfId="1" applyFont="1" applyFill="1" applyBorder="1" applyAlignment="1" applyProtection="1">
      <alignment horizontal="center" vertical="center"/>
    </xf>
    <xf numFmtId="0" fontId="16" fillId="4" borderId="0" xfId="0" applyFont="1" applyFill="1" applyAlignment="1" applyProtection="1">
      <alignment horizontal="left"/>
    </xf>
    <xf numFmtId="0" fontId="16" fillId="4" borderId="0" xfId="3" applyFont="1" applyFill="1" applyAlignment="1" applyProtection="1">
      <alignment horizontal="left"/>
    </xf>
    <xf numFmtId="0" fontId="16" fillId="0" borderId="0" xfId="3" applyFont="1" applyAlignment="1" applyProtection="1">
      <alignment horizontal="left" vertical="center" wrapText="1"/>
      <protection locked="0"/>
    </xf>
    <xf numFmtId="0" fontId="11" fillId="0" borderId="0" xfId="3" applyFont="1" applyAlignment="1" applyProtection="1">
      <alignment horizontal="left" vertical="center" wrapText="1"/>
      <protection locked="0"/>
    </xf>
    <xf numFmtId="0" fontId="11" fillId="0" borderId="0" xfId="3" applyFont="1" applyAlignment="1" applyProtection="1">
      <alignment horizontal="left" vertical="center"/>
      <protection locked="0"/>
    </xf>
    <xf numFmtId="167" fontId="17" fillId="4" borderId="0" xfId="1" applyNumberFormat="1" applyFont="1" applyFill="1" applyAlignment="1" applyProtection="1">
      <alignment horizontal="center" vertical="center"/>
    </xf>
    <xf numFmtId="0" fontId="29" fillId="2" borderId="0" xfId="3" applyFont="1" applyFill="1" applyBorder="1" applyAlignment="1">
      <alignment horizontal="left" vertical="center" wrapText="1"/>
    </xf>
    <xf numFmtId="0" fontId="17" fillId="2" borderId="0" xfId="3" applyFont="1" applyFill="1" applyBorder="1" applyAlignment="1" applyProtection="1">
      <alignment horizontal="left" vertical="center"/>
    </xf>
    <xf numFmtId="0" fontId="18" fillId="0" borderId="25" xfId="3" applyFont="1" applyBorder="1" applyAlignment="1">
      <alignment horizontal="center" vertical="center"/>
    </xf>
  </cellXfs>
  <cellStyles count="18">
    <cellStyle name="Comma" xfId="16" builtinId="3"/>
    <cellStyle name="Normal" xfId="0" builtinId="0"/>
    <cellStyle name="Normal 2" xfId="2"/>
    <cellStyle name="Normal 3" xfId="3"/>
    <cellStyle name="Normal 4" xfId="4"/>
    <cellStyle name="Normal 4 2" xfId="17"/>
    <cellStyle name="Normal 5" xfId="5"/>
    <cellStyle name="Normal 5 2" xfId="6"/>
    <cellStyle name="Normal 5 2 2" xfId="7"/>
    <cellStyle name="Normal 5 2 2 2" xfId="14"/>
    <cellStyle name="Normal 5 2 3" xfId="8"/>
    <cellStyle name="Normal 5 2 3 2" xfId="11"/>
    <cellStyle name="Normal 5 3" xfId="9"/>
    <cellStyle name="Normal 5 3 2" xfId="10"/>
    <cellStyle name="Normal 5 3 3" xfId="15"/>
    <cellStyle name="Normal 6" xfId="12"/>
    <cellStyle name="Normal 7" xfId="13"/>
    <cellStyle name="Normal_FORMEBI" xfId="1"/>
  </cellStyles>
  <dxfs count="0"/>
  <tableStyles count="0" defaultTableStyle="TableStyleMedium9" defaultPivotStyle="PivotStyleLight16"/>
  <colors>
    <mruColors>
      <color rgb="FFF3F3F3"/>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3" name="Straight Connector 2">
          <a:extLst>
            <a:ext uri="{FF2B5EF4-FFF2-40B4-BE49-F238E27FC236}">
              <a16:creationId xmlns:a16="http://schemas.microsoft.com/office/drawing/2014/main" xmlns="" id="{00000000-0008-0000-0100-000003000000}"/>
            </a:ext>
          </a:extLst>
        </xdr:cNvPr>
        <xdr:cNvCxnSpPr/>
      </xdr:nvCxnSpPr>
      <xdr:spPr>
        <a:xfrm>
          <a:off x="952500" y="11087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3048525</xdr:colOff>
      <xdr:row>42</xdr:row>
      <xdr:rowOff>10070</xdr:rowOff>
    </xdr:from>
    <xdr:to>
      <xdr:col>2</xdr:col>
      <xdr:colOff>849837</xdr:colOff>
      <xdr:row>42</xdr:row>
      <xdr:rowOff>11658</xdr:rowOff>
    </xdr:to>
    <xdr:cxnSp macro="">
      <xdr:nvCxnSpPr>
        <xdr:cNvPr id="17" name="Straight Connector 16">
          <a:extLst>
            <a:ext uri="{FF2B5EF4-FFF2-40B4-BE49-F238E27FC236}">
              <a16:creationId xmlns:a16="http://schemas.microsoft.com/office/drawing/2014/main" xmlns="" id="{00000000-0008-0000-0100-000011000000}"/>
            </a:ext>
          </a:extLst>
        </xdr:cNvPr>
        <xdr:cNvCxnSpPr/>
      </xdr:nvCxnSpPr>
      <xdr:spPr>
        <a:xfrm>
          <a:off x="4017354" y="8729527"/>
          <a:ext cx="28305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32</xdr:row>
      <xdr:rowOff>171450</xdr:rowOff>
    </xdr:from>
    <xdr:to>
      <xdr:col>2</xdr:col>
      <xdr:colOff>1495425</xdr:colOff>
      <xdr:row>32</xdr:row>
      <xdr:rowOff>171450</xdr:rowOff>
    </xdr:to>
    <xdr:cxnSp macro="">
      <xdr:nvCxnSpPr>
        <xdr:cNvPr id="2" name="Straight Connector 1">
          <a:extLst>
            <a:ext uri="{FF2B5EF4-FFF2-40B4-BE49-F238E27FC236}">
              <a16:creationId xmlns:a16="http://schemas.microsoft.com/office/drawing/2014/main" xmlns="" id="{00000000-0008-0000-0B00-000002000000}"/>
            </a:ext>
          </a:extLst>
        </xdr:cNvPr>
        <xdr:cNvCxnSpPr/>
      </xdr:nvCxnSpPr>
      <xdr:spPr>
        <a:xfrm>
          <a:off x="175260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2" name="Straight Connector 1">
          <a:extLst>
            <a:ext uri="{FF2B5EF4-FFF2-40B4-BE49-F238E27FC236}">
              <a16:creationId xmlns:a16="http://schemas.microsoft.com/office/drawing/2014/main" xmlns="" id="{00000000-0008-0000-0C00-000002000000}"/>
            </a:ext>
          </a:extLst>
        </xdr:cNvPr>
        <xdr:cNvCxnSpPr/>
      </xdr:nvCxnSpPr>
      <xdr:spPr>
        <a:xfrm>
          <a:off x="150495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838200</xdr:colOff>
      <xdr:row>41</xdr:row>
      <xdr:rowOff>180975</xdr:rowOff>
    </xdr:from>
    <xdr:to>
      <xdr:col>6</xdr:col>
      <xdr:colOff>219075</xdr:colOff>
      <xdr:row>41</xdr:row>
      <xdr:rowOff>180975</xdr:rowOff>
    </xdr:to>
    <xdr:cxnSp macro="">
      <xdr:nvCxnSpPr>
        <xdr:cNvPr id="3" name="Straight Connector 2">
          <a:extLst>
            <a:ext uri="{FF2B5EF4-FFF2-40B4-BE49-F238E27FC236}">
              <a16:creationId xmlns:a16="http://schemas.microsoft.com/office/drawing/2014/main" xmlns="" id="{00000000-0008-0000-0C00-000003000000}"/>
            </a:ext>
          </a:extLst>
        </xdr:cNvPr>
        <xdr:cNvCxnSpPr/>
      </xdr:nvCxnSpPr>
      <xdr:spPr>
        <a:xfrm>
          <a:off x="5572125" y="8534400"/>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41</xdr:row>
      <xdr:rowOff>171450</xdr:rowOff>
    </xdr:from>
    <xdr:to>
      <xdr:col>2</xdr:col>
      <xdr:colOff>1495425</xdr:colOff>
      <xdr:row>41</xdr:row>
      <xdr:rowOff>171450</xdr:rowOff>
    </xdr:to>
    <xdr:cxnSp macro="">
      <xdr:nvCxnSpPr>
        <xdr:cNvPr id="2" name="Straight Connector 1">
          <a:extLst>
            <a:ext uri="{FF2B5EF4-FFF2-40B4-BE49-F238E27FC236}">
              <a16:creationId xmlns:a16="http://schemas.microsoft.com/office/drawing/2014/main" xmlns="" id="{00000000-0008-0000-0D00-000002000000}"/>
            </a:ext>
          </a:extLst>
        </xdr:cNvPr>
        <xdr:cNvCxnSpPr/>
      </xdr:nvCxnSpPr>
      <xdr:spPr>
        <a:xfrm>
          <a:off x="1238250" y="83343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41</xdr:row>
      <xdr:rowOff>152400</xdr:rowOff>
    </xdr:from>
    <xdr:to>
      <xdr:col>7</xdr:col>
      <xdr:colOff>9525</xdr:colOff>
      <xdr:row>41</xdr:row>
      <xdr:rowOff>152400</xdr:rowOff>
    </xdr:to>
    <xdr:cxnSp macro="">
      <xdr:nvCxnSpPr>
        <xdr:cNvPr id="3" name="Straight Connector 2">
          <a:extLst>
            <a:ext uri="{FF2B5EF4-FFF2-40B4-BE49-F238E27FC236}">
              <a16:creationId xmlns:a16="http://schemas.microsoft.com/office/drawing/2014/main" xmlns="" id="{00000000-0008-0000-0D00-000003000000}"/>
            </a:ext>
          </a:extLst>
        </xdr:cNvPr>
        <xdr:cNvCxnSpPr/>
      </xdr:nvCxnSpPr>
      <xdr:spPr>
        <a:xfrm>
          <a:off x="3943350" y="8315325"/>
          <a:ext cx="33147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85</xdr:row>
      <xdr:rowOff>171450</xdr:rowOff>
    </xdr:from>
    <xdr:to>
      <xdr:col>1</xdr:col>
      <xdr:colOff>1495425</xdr:colOff>
      <xdr:row>85</xdr:row>
      <xdr:rowOff>171450</xdr:rowOff>
    </xdr:to>
    <xdr:cxnSp macro="">
      <xdr:nvCxnSpPr>
        <xdr:cNvPr id="2" name="Straight Connector 1">
          <a:extLst>
            <a:ext uri="{FF2B5EF4-FFF2-40B4-BE49-F238E27FC236}">
              <a16:creationId xmlns:a16="http://schemas.microsoft.com/office/drawing/2014/main" xmlns="" id="{00000000-0008-0000-0F00-000002000000}"/>
            </a:ext>
          </a:extLst>
        </xdr:cNvPr>
        <xdr:cNvCxnSpPr/>
      </xdr:nvCxnSpPr>
      <xdr:spPr>
        <a:xfrm>
          <a:off x="952500" y="6134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85</xdr:row>
      <xdr:rowOff>180975</xdr:rowOff>
    </xdr:from>
    <xdr:to>
      <xdr:col>2</xdr:col>
      <xdr:colOff>554556</xdr:colOff>
      <xdr:row>85</xdr:row>
      <xdr:rowOff>182563</xdr:rowOff>
    </xdr:to>
    <xdr:cxnSp macro="">
      <xdr:nvCxnSpPr>
        <xdr:cNvPr id="3" name="Straight Connector 2">
          <a:extLst>
            <a:ext uri="{FF2B5EF4-FFF2-40B4-BE49-F238E27FC236}">
              <a16:creationId xmlns:a16="http://schemas.microsoft.com/office/drawing/2014/main" xmlns="" id="{00000000-0008-0000-0F00-000003000000}"/>
            </a:ext>
          </a:extLst>
        </xdr:cNvPr>
        <xdr:cNvCxnSpPr/>
      </xdr:nvCxnSpPr>
      <xdr:spPr>
        <a:xfrm>
          <a:off x="3705744" y="6143625"/>
          <a:ext cx="26019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30</xdr:row>
      <xdr:rowOff>171450</xdr:rowOff>
    </xdr:from>
    <xdr:to>
      <xdr:col>1</xdr:col>
      <xdr:colOff>1495425</xdr:colOff>
      <xdr:row>30</xdr:row>
      <xdr:rowOff>171450</xdr:rowOff>
    </xdr:to>
    <xdr:cxnSp macro="">
      <xdr:nvCxnSpPr>
        <xdr:cNvPr id="2" name="Straight Connector 1">
          <a:extLst>
            <a:ext uri="{FF2B5EF4-FFF2-40B4-BE49-F238E27FC236}">
              <a16:creationId xmlns:a16="http://schemas.microsoft.com/office/drawing/2014/main" xmlns="" id="{00000000-0008-0000-1800-000002000000}"/>
            </a:ext>
          </a:extLst>
        </xdr:cNvPr>
        <xdr:cNvCxnSpPr/>
      </xdr:nvCxnSpPr>
      <xdr:spPr>
        <a:xfrm>
          <a:off x="485775" y="625792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30</xdr:row>
      <xdr:rowOff>180975</xdr:rowOff>
    </xdr:from>
    <xdr:to>
      <xdr:col>2</xdr:col>
      <xdr:colOff>545037</xdr:colOff>
      <xdr:row>30</xdr:row>
      <xdr:rowOff>182563</xdr:rowOff>
    </xdr:to>
    <xdr:cxnSp macro="">
      <xdr:nvCxnSpPr>
        <xdr:cNvPr id="3" name="Straight Connector 2">
          <a:extLst>
            <a:ext uri="{FF2B5EF4-FFF2-40B4-BE49-F238E27FC236}">
              <a16:creationId xmlns:a16="http://schemas.microsoft.com/office/drawing/2014/main" xmlns="" id="{00000000-0008-0000-1800-000003000000}"/>
            </a:ext>
          </a:extLst>
        </xdr:cNvPr>
        <xdr:cNvCxnSpPr/>
      </xdr:nvCxnSpPr>
      <xdr:spPr>
        <a:xfrm>
          <a:off x="3229500" y="6267450"/>
          <a:ext cx="162083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2" name="Straight Connector 1">
          <a:extLst>
            <a:ext uri="{FF2B5EF4-FFF2-40B4-BE49-F238E27FC236}">
              <a16:creationId xmlns:a16="http://schemas.microsoft.com/office/drawing/2014/main" xmlns="" id="{00000000-0008-0000-0200-000002000000}"/>
            </a:ext>
          </a:extLst>
        </xdr:cNvPr>
        <xdr:cNvCxnSpPr/>
      </xdr:nvCxnSpPr>
      <xdr:spPr>
        <a:xfrm>
          <a:off x="952500" y="10706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41</xdr:row>
      <xdr:rowOff>180975</xdr:rowOff>
    </xdr:from>
    <xdr:to>
      <xdr:col>2</xdr:col>
      <xdr:colOff>554556</xdr:colOff>
      <xdr:row>41</xdr:row>
      <xdr:rowOff>182563</xdr:rowOff>
    </xdr:to>
    <xdr:cxnSp macro="">
      <xdr:nvCxnSpPr>
        <xdr:cNvPr id="3" name="Straight Connector 2">
          <a:extLst>
            <a:ext uri="{FF2B5EF4-FFF2-40B4-BE49-F238E27FC236}">
              <a16:creationId xmlns:a16="http://schemas.microsoft.com/office/drawing/2014/main" xmlns="" id="{00000000-0008-0000-0200-000003000000}"/>
            </a:ext>
          </a:extLst>
        </xdr:cNvPr>
        <xdr:cNvCxnSpPr/>
      </xdr:nvCxnSpPr>
      <xdr:spPr>
        <a:xfrm>
          <a:off x="3705744" y="9753600"/>
          <a:ext cx="23733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85</xdr:row>
      <xdr:rowOff>171450</xdr:rowOff>
    </xdr:from>
    <xdr:to>
      <xdr:col>1</xdr:col>
      <xdr:colOff>1495425</xdr:colOff>
      <xdr:row>85</xdr:row>
      <xdr:rowOff>171450</xdr:rowOff>
    </xdr:to>
    <xdr:cxnSp macro="">
      <xdr:nvCxnSpPr>
        <xdr:cNvPr id="2" name="Straight Connector 1">
          <a:extLst>
            <a:ext uri="{FF2B5EF4-FFF2-40B4-BE49-F238E27FC236}">
              <a16:creationId xmlns:a16="http://schemas.microsoft.com/office/drawing/2014/main" xmlns="" id="{00000000-0008-0000-0300-000002000000}"/>
            </a:ext>
          </a:extLst>
        </xdr:cNvPr>
        <xdr:cNvCxnSpPr/>
      </xdr:nvCxnSpPr>
      <xdr:spPr>
        <a:xfrm>
          <a:off x="952500" y="190404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85</xdr:row>
      <xdr:rowOff>180975</xdr:rowOff>
    </xdr:from>
    <xdr:to>
      <xdr:col>2</xdr:col>
      <xdr:colOff>554556</xdr:colOff>
      <xdr:row>85</xdr:row>
      <xdr:rowOff>182563</xdr:rowOff>
    </xdr:to>
    <xdr:cxnSp macro="">
      <xdr:nvCxnSpPr>
        <xdr:cNvPr id="3" name="Straight Connector 2">
          <a:extLst>
            <a:ext uri="{FF2B5EF4-FFF2-40B4-BE49-F238E27FC236}">
              <a16:creationId xmlns:a16="http://schemas.microsoft.com/office/drawing/2014/main" xmlns="" id="{00000000-0008-0000-0300-000003000000}"/>
            </a:ext>
          </a:extLst>
        </xdr:cNvPr>
        <xdr:cNvCxnSpPr/>
      </xdr:nvCxnSpPr>
      <xdr:spPr>
        <a:xfrm>
          <a:off x="3705744" y="190500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46</xdr:row>
      <xdr:rowOff>171450</xdr:rowOff>
    </xdr:from>
    <xdr:to>
      <xdr:col>1</xdr:col>
      <xdr:colOff>1495425</xdr:colOff>
      <xdr:row>46</xdr:row>
      <xdr:rowOff>171450</xdr:rowOff>
    </xdr:to>
    <xdr:cxnSp macro="">
      <xdr:nvCxnSpPr>
        <xdr:cNvPr id="2" name="Straight Connector 1">
          <a:extLst>
            <a:ext uri="{FF2B5EF4-FFF2-40B4-BE49-F238E27FC236}">
              <a16:creationId xmlns:a16="http://schemas.microsoft.com/office/drawing/2014/main" xmlns="" id="{00000000-0008-0000-0400-000002000000}"/>
            </a:ext>
          </a:extLst>
        </xdr:cNvPr>
        <xdr:cNvCxnSpPr/>
      </xdr:nvCxnSpPr>
      <xdr:spPr>
        <a:xfrm>
          <a:off x="952500" y="175545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46</xdr:row>
      <xdr:rowOff>180975</xdr:rowOff>
    </xdr:from>
    <xdr:to>
      <xdr:col>2</xdr:col>
      <xdr:colOff>554556</xdr:colOff>
      <xdr:row>46</xdr:row>
      <xdr:rowOff>182563</xdr:rowOff>
    </xdr:to>
    <xdr:cxnSp macro="">
      <xdr:nvCxnSpPr>
        <xdr:cNvPr id="3" name="Straight Connector 2">
          <a:extLst>
            <a:ext uri="{FF2B5EF4-FFF2-40B4-BE49-F238E27FC236}">
              <a16:creationId xmlns:a16="http://schemas.microsoft.com/office/drawing/2014/main" xmlns="" id="{00000000-0008-0000-0400-000003000000}"/>
            </a:ext>
          </a:extLst>
        </xdr:cNvPr>
        <xdr:cNvCxnSpPr/>
      </xdr:nvCxnSpPr>
      <xdr:spPr>
        <a:xfrm>
          <a:off x="3705744" y="175641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304</xdr:row>
      <xdr:rowOff>171450</xdr:rowOff>
    </xdr:from>
    <xdr:to>
      <xdr:col>2</xdr:col>
      <xdr:colOff>1495425</xdr:colOff>
      <xdr:row>304</xdr:row>
      <xdr:rowOff>171450</xdr:rowOff>
    </xdr:to>
    <xdr:cxnSp macro="">
      <xdr:nvCxnSpPr>
        <xdr:cNvPr id="2" name="Straight Connector 1">
          <a:extLst>
            <a:ext uri="{FF2B5EF4-FFF2-40B4-BE49-F238E27FC236}">
              <a16:creationId xmlns:a16="http://schemas.microsoft.com/office/drawing/2014/main" xmlns="" id="{00000000-0008-0000-0500-000002000000}"/>
            </a:ext>
          </a:extLst>
        </xdr:cNvPr>
        <xdr:cNvCxnSpPr/>
      </xdr:nvCxnSpPr>
      <xdr:spPr>
        <a:xfrm>
          <a:off x="590550" y="67246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18</xdr:row>
      <xdr:rowOff>171450</xdr:rowOff>
    </xdr:from>
    <xdr:to>
      <xdr:col>1</xdr:col>
      <xdr:colOff>1495425</xdr:colOff>
      <xdr:row>18</xdr:row>
      <xdr:rowOff>171450</xdr:rowOff>
    </xdr:to>
    <xdr:cxnSp macro="">
      <xdr:nvCxnSpPr>
        <xdr:cNvPr id="2" name="Straight Connector 1">
          <a:extLst>
            <a:ext uri="{FF2B5EF4-FFF2-40B4-BE49-F238E27FC236}">
              <a16:creationId xmlns:a16="http://schemas.microsoft.com/office/drawing/2014/main" xmlns="" id="{00000000-0008-0000-0600-000002000000}"/>
            </a:ext>
          </a:extLst>
        </xdr:cNvPr>
        <xdr:cNvCxnSpPr/>
      </xdr:nvCxnSpPr>
      <xdr:spPr>
        <a:xfrm>
          <a:off x="714375"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1069522</xdr:colOff>
      <xdr:row>19</xdr:row>
      <xdr:rowOff>4082</xdr:rowOff>
    </xdr:from>
    <xdr:to>
      <xdr:col>5</xdr:col>
      <xdr:colOff>110219</xdr:colOff>
      <xdr:row>19</xdr:row>
      <xdr:rowOff>4082</xdr:rowOff>
    </xdr:to>
    <xdr:cxnSp macro="">
      <xdr:nvCxnSpPr>
        <xdr:cNvPr id="3" name="Straight Connector 2">
          <a:extLst>
            <a:ext uri="{FF2B5EF4-FFF2-40B4-BE49-F238E27FC236}">
              <a16:creationId xmlns:a16="http://schemas.microsoft.com/office/drawing/2014/main" xmlns="" id="{00000000-0008-0000-0600-000003000000}"/>
            </a:ext>
          </a:extLst>
        </xdr:cNvPr>
        <xdr:cNvCxnSpPr/>
      </xdr:nvCxnSpPr>
      <xdr:spPr>
        <a:xfrm>
          <a:off x="4457701" y="8549368"/>
          <a:ext cx="260576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42</xdr:row>
      <xdr:rowOff>171450</xdr:rowOff>
    </xdr:from>
    <xdr:to>
      <xdr:col>2</xdr:col>
      <xdr:colOff>1495425</xdr:colOff>
      <xdr:row>42</xdr:row>
      <xdr:rowOff>171450</xdr:rowOff>
    </xdr:to>
    <xdr:cxnSp macro="">
      <xdr:nvCxnSpPr>
        <xdr:cNvPr id="2" name="Straight Connector 1">
          <a:extLst>
            <a:ext uri="{FF2B5EF4-FFF2-40B4-BE49-F238E27FC236}">
              <a16:creationId xmlns:a16="http://schemas.microsoft.com/office/drawing/2014/main" xmlns="" id="{00000000-0008-0000-0700-000002000000}"/>
            </a:ext>
          </a:extLst>
        </xdr:cNvPr>
        <xdr:cNvCxnSpPr/>
      </xdr:nvCxnSpPr>
      <xdr:spPr>
        <a:xfrm>
          <a:off x="1238250"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42</xdr:row>
      <xdr:rowOff>152400</xdr:rowOff>
    </xdr:from>
    <xdr:to>
      <xdr:col>7</xdr:col>
      <xdr:colOff>9525</xdr:colOff>
      <xdr:row>42</xdr:row>
      <xdr:rowOff>152400</xdr:rowOff>
    </xdr:to>
    <xdr:cxnSp macro="">
      <xdr:nvCxnSpPr>
        <xdr:cNvPr id="3" name="Straight Connector 2">
          <a:extLst>
            <a:ext uri="{FF2B5EF4-FFF2-40B4-BE49-F238E27FC236}">
              <a16:creationId xmlns:a16="http://schemas.microsoft.com/office/drawing/2014/main" xmlns="" id="{00000000-0008-0000-0700-000003000000}"/>
            </a:ext>
          </a:extLst>
        </xdr:cNvPr>
        <xdr:cNvCxnSpPr/>
      </xdr:nvCxnSpPr>
      <xdr:spPr>
        <a:xfrm>
          <a:off x="3943350" y="8315325"/>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775607</xdr:colOff>
      <xdr:row>82</xdr:row>
      <xdr:rowOff>171450</xdr:rowOff>
    </xdr:from>
    <xdr:to>
      <xdr:col>1</xdr:col>
      <xdr:colOff>1318532</xdr:colOff>
      <xdr:row>82</xdr:row>
      <xdr:rowOff>171450</xdr:rowOff>
    </xdr:to>
    <xdr:cxnSp macro="">
      <xdr:nvCxnSpPr>
        <xdr:cNvPr id="2" name="Straight Connector 1">
          <a:extLst>
            <a:ext uri="{FF2B5EF4-FFF2-40B4-BE49-F238E27FC236}">
              <a16:creationId xmlns:a16="http://schemas.microsoft.com/office/drawing/2014/main" xmlns="" id="{00000000-0008-0000-0900-000002000000}"/>
            </a:ext>
          </a:extLst>
        </xdr:cNvPr>
        <xdr:cNvCxnSpPr/>
      </xdr:nvCxnSpPr>
      <xdr:spPr>
        <a:xfrm>
          <a:off x="775607" y="172974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2086495</xdr:colOff>
      <xdr:row>82</xdr:row>
      <xdr:rowOff>180975</xdr:rowOff>
    </xdr:from>
    <xdr:to>
      <xdr:col>1</xdr:col>
      <xdr:colOff>4827200</xdr:colOff>
      <xdr:row>82</xdr:row>
      <xdr:rowOff>182563</xdr:rowOff>
    </xdr:to>
    <xdr:cxnSp macro="">
      <xdr:nvCxnSpPr>
        <xdr:cNvPr id="3" name="Straight Connector 2">
          <a:extLst>
            <a:ext uri="{FF2B5EF4-FFF2-40B4-BE49-F238E27FC236}">
              <a16:creationId xmlns:a16="http://schemas.microsoft.com/office/drawing/2014/main" xmlns="" id="{00000000-0008-0000-0900-000003000000}"/>
            </a:ext>
          </a:extLst>
        </xdr:cNvPr>
        <xdr:cNvCxnSpPr/>
      </xdr:nvCxnSpPr>
      <xdr:spPr>
        <a:xfrm>
          <a:off x="3038995" y="17306925"/>
          <a:ext cx="2740705"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29</xdr:row>
      <xdr:rowOff>171450</xdr:rowOff>
    </xdr:from>
    <xdr:to>
      <xdr:col>1</xdr:col>
      <xdr:colOff>1495425</xdr:colOff>
      <xdr:row>29</xdr:row>
      <xdr:rowOff>171450</xdr:rowOff>
    </xdr:to>
    <xdr:cxnSp macro="">
      <xdr:nvCxnSpPr>
        <xdr:cNvPr id="2" name="Straight Connector 1">
          <a:extLst>
            <a:ext uri="{FF2B5EF4-FFF2-40B4-BE49-F238E27FC236}">
              <a16:creationId xmlns:a16="http://schemas.microsoft.com/office/drawing/2014/main" xmlns="" id="{00000000-0008-0000-0A00-000002000000}"/>
            </a:ext>
          </a:extLst>
        </xdr:cNvPr>
        <xdr:cNvCxnSpPr/>
      </xdr:nvCxnSpPr>
      <xdr:spPr>
        <a:xfrm>
          <a:off x="590550" y="65341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29</xdr:row>
      <xdr:rowOff>180975</xdr:rowOff>
    </xdr:from>
    <xdr:to>
      <xdr:col>2</xdr:col>
      <xdr:colOff>554556</xdr:colOff>
      <xdr:row>29</xdr:row>
      <xdr:rowOff>182563</xdr:rowOff>
    </xdr:to>
    <xdr:cxnSp macro="">
      <xdr:nvCxnSpPr>
        <xdr:cNvPr id="3" name="Straight Connector 2">
          <a:extLst>
            <a:ext uri="{FF2B5EF4-FFF2-40B4-BE49-F238E27FC236}">
              <a16:creationId xmlns:a16="http://schemas.microsoft.com/office/drawing/2014/main" xmlns="" id="{00000000-0008-0000-0A00-000003000000}"/>
            </a:ext>
          </a:extLst>
        </xdr:cNvPr>
        <xdr:cNvCxnSpPr/>
      </xdr:nvCxnSpPr>
      <xdr:spPr>
        <a:xfrm>
          <a:off x="3343794" y="6543675"/>
          <a:ext cx="36687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73B76F82\axali%20formebi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emur%20Chilindrishvili/&#4318;&#4304;&#4320;&#4322;&#4312;&#4308;&#4305;&#4312;&#4321;%20&#4324;&#4317;&#4320;&#4315;&#4308;&#4305;&#4312;/&#4318;&#4317;&#4314;&#4312;&#4322;&#4318;&#4304;&#4320;&#4322;&#4312;&#4308;&#4305;&#4312;&#4321;%20&#4324;&#4317;&#4320;&#4315;&#4308;&#4305;&#4310;&#4308;%20&#4315;&#4323;&#4328;&#4304;&#4317;&#4305;&#4312;&#4321;%20&#4312;&#4321;&#4322;&#4317;&#4320;&#4312;&#4304;/&#4318;&#4304;&#4320;&#4322;&#4312;&#4308;&#4305;&#4312;&#4321;%20&#4324;&#4317;&#4320;&#4315;&#4308;&#4305;&#4312;%20&#4307;&#4304;%20&#4312;&#4316;&#4321;&#4322;&#4320;&#4323;&#4325;&#4330;&#4312;&#4304;%2016.01.2012&#4332;/forman-n1-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4.1"/>
      <sheetName val="ფორმა 4.2"/>
      <sheetName val="ფორმა N4.3"/>
      <sheetName val="ფორმა 4.4"/>
      <sheetName val="ფორმა N5"/>
      <sheetName val="ფორმა N5.1"/>
      <sheetName val="ფორმა N6"/>
      <sheetName val="ფორმა N6.1"/>
      <sheetName val="ფორმა N7"/>
      <sheetName val="ფორმა N8"/>
      <sheetName val="ფორმა N 8.1"/>
      <sheetName val="ფორმა N9"/>
      <sheetName val="ფორმა N9.1"/>
      <sheetName val="ფორმა N9.2"/>
      <sheetName val="ფორმა 9.3"/>
      <sheetName val="ფორმა 9.4"/>
      <sheetName val="ფორმა 9.5"/>
      <sheetName val="ფორმა 9.6"/>
      <sheetName val="ფორმა N 9.7"/>
      <sheetName val="&gt;&gt;&gt;&gt; 3 დღიანი"/>
      <sheetName val="ფორმა N10"/>
      <sheetName val="ფორმა N11"/>
      <sheetName val="ფორმა N12"/>
      <sheetName val="ფორმა N13"/>
      <sheetName val="ფორმა N14"/>
      <sheetName val="ფორმა 15"/>
      <sheetName val="Validation"/>
    </sheetNames>
    <sheetDataSet>
      <sheetData sheetId="0">
        <row r="4">
          <cell r="D4" t="str">
            <v xml:space="preserve"> </v>
          </cell>
        </row>
      </sheetData>
      <sheetData sheetId="1">
        <row r="4">
          <cell r="A4" t="str">
            <v>ანგარიშვალდებული პირის დასახელება:</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5"/>
      <sheetName val="ფორმა N6"/>
      <sheetName val="ფორმა N7"/>
      <sheetName val="ფორმა N8"/>
      <sheetName val="ფორმა N9"/>
      <sheetName val="ფორმა N10"/>
      <sheetName val="ფორმა N10.1"/>
      <sheetName val="ფორმა N10.2"/>
      <sheetName val="Validation"/>
    </sheetNames>
    <sheetDataSet>
      <sheetData sheetId="0" refreshError="1"/>
      <sheetData sheetId="1" refreshError="1">
        <row r="4">
          <cell r="A4" t="str">
            <v>ანგარიშვალდებული პირის დასახელება:</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8"/>
  <sheetViews>
    <sheetView showGridLines="0" view="pageBreakPreview" topLeftCell="A20" zoomScale="80" zoomScaleNormal="100" zoomScaleSheetLayoutView="80" workbookViewId="0">
      <selection activeCell="G13" sqref="G13"/>
    </sheetView>
  </sheetViews>
  <sheetFormatPr defaultColWidth="9.109375" defaultRowHeight="14.4" x14ac:dyDescent="0.25"/>
  <cols>
    <col min="1" max="1" width="6.33203125" style="343" bestFit="1" customWidth="1"/>
    <col min="2" max="2" width="13.109375" style="343" customWidth="1"/>
    <col min="3" max="3" width="18.88671875" style="343" customWidth="1"/>
    <col min="4" max="4" width="15.109375" style="343" customWidth="1"/>
    <col min="5" max="5" width="21.88671875" style="343" customWidth="1"/>
    <col min="6" max="8" width="19.109375" style="395" customWidth="1"/>
    <col min="9" max="9" width="16.44140625" style="343" bestFit="1" customWidth="1"/>
    <col min="10" max="10" width="17.44140625" style="343" customWidth="1"/>
    <col min="11" max="11" width="16.44140625" style="389" customWidth="1"/>
    <col min="12" max="12" width="13.109375" style="343" bestFit="1" customWidth="1"/>
    <col min="13" max="13" width="15.33203125" style="343" customWidth="1"/>
    <col min="14" max="16384" width="9.109375" style="343"/>
  </cols>
  <sheetData>
    <row r="1" spans="1:13" s="320" customFormat="1" ht="13.8" x14ac:dyDescent="0.25">
      <c r="A1" s="180" t="s">
        <v>508</v>
      </c>
      <c r="C1" s="321"/>
      <c r="D1" s="321"/>
      <c r="E1" s="322"/>
      <c r="F1" s="175"/>
      <c r="G1" s="322"/>
      <c r="H1" s="179"/>
      <c r="I1" s="321"/>
      <c r="J1" s="322"/>
      <c r="K1" s="322"/>
      <c r="L1" s="322"/>
      <c r="M1" s="323" t="s">
        <v>94</v>
      </c>
    </row>
    <row r="2" spans="1:13" s="320" customFormat="1" ht="13.8" x14ac:dyDescent="0.25">
      <c r="A2" s="178" t="s">
        <v>124</v>
      </c>
      <c r="B2" s="321"/>
      <c r="C2" s="321"/>
      <c r="D2" s="321"/>
      <c r="E2" s="322"/>
      <c r="F2" s="175"/>
      <c r="G2" s="322"/>
      <c r="H2" s="177"/>
      <c r="I2" s="321"/>
      <c r="J2" s="322"/>
      <c r="K2" s="322"/>
      <c r="L2" s="526" t="s">
        <v>778</v>
      </c>
      <c r="M2" s="527"/>
    </row>
    <row r="3" spans="1:13" s="320" customFormat="1" ht="13.8" x14ac:dyDescent="0.25">
      <c r="A3" s="324"/>
      <c r="B3" s="321"/>
      <c r="C3" s="325"/>
      <c r="D3" s="326"/>
      <c r="E3" s="322"/>
      <c r="F3" s="327"/>
      <c r="G3" s="322"/>
      <c r="H3" s="322"/>
      <c r="I3" s="175"/>
      <c r="J3" s="321"/>
      <c r="K3" s="322"/>
      <c r="L3" s="321"/>
      <c r="M3" s="329"/>
    </row>
    <row r="4" spans="1:13" s="320" customFormat="1" ht="13.8" x14ac:dyDescent="0.25">
      <c r="A4" s="188" t="s">
        <v>254</v>
      </c>
      <c r="B4" s="175"/>
      <c r="C4" s="175"/>
      <c r="D4" s="189" t="s">
        <v>708</v>
      </c>
      <c r="E4" s="330"/>
      <c r="F4" s="331"/>
      <c r="G4" s="332"/>
      <c r="H4" s="333"/>
      <c r="I4" s="330"/>
      <c r="J4" s="334"/>
      <c r="K4" s="328"/>
      <c r="L4" s="332"/>
      <c r="M4" s="335"/>
    </row>
    <row r="5" spans="1:13" s="320" customFormat="1" thickBot="1" x14ac:dyDescent="0.3">
      <c r="A5" s="176"/>
      <c r="B5" s="322"/>
      <c r="C5" s="336"/>
      <c r="D5" s="337"/>
      <c r="E5" s="322"/>
      <c r="F5" s="338"/>
      <c r="G5" s="338"/>
      <c r="H5" s="338"/>
      <c r="I5" s="322"/>
      <c r="J5" s="321"/>
      <c r="K5" s="328"/>
      <c r="L5" s="321"/>
      <c r="M5" s="329"/>
    </row>
    <row r="6" spans="1:13" ht="33" customHeight="1" thickBot="1" x14ac:dyDescent="0.3">
      <c r="A6" s="339"/>
      <c r="B6" s="340"/>
      <c r="C6" s="341"/>
      <c r="D6" s="341"/>
      <c r="E6" s="529" t="s">
        <v>476</v>
      </c>
      <c r="F6" s="530"/>
      <c r="G6" s="530"/>
      <c r="H6" s="531"/>
      <c r="I6" s="532" t="s">
        <v>489</v>
      </c>
      <c r="J6" s="532"/>
      <c r="K6" s="532"/>
      <c r="L6" s="533"/>
      <c r="M6" s="342"/>
    </row>
    <row r="7" spans="1:13" s="352" customFormat="1" ht="48.6" thickBot="1" x14ac:dyDescent="0.3">
      <c r="A7" s="344" t="s">
        <v>64</v>
      </c>
      <c r="B7" s="345" t="s">
        <v>125</v>
      </c>
      <c r="C7" s="345" t="s">
        <v>507</v>
      </c>
      <c r="D7" s="346" t="s">
        <v>260</v>
      </c>
      <c r="E7" s="347" t="s">
        <v>509</v>
      </c>
      <c r="F7" s="347" t="s">
        <v>448</v>
      </c>
      <c r="G7" s="347" t="s">
        <v>436</v>
      </c>
      <c r="H7" s="347" t="s">
        <v>435</v>
      </c>
      <c r="I7" s="347" t="s">
        <v>387</v>
      </c>
      <c r="J7" s="348" t="s">
        <v>257</v>
      </c>
      <c r="K7" s="349" t="s">
        <v>506</v>
      </c>
      <c r="L7" s="350" t="s">
        <v>210</v>
      </c>
      <c r="M7" s="351" t="s">
        <v>211</v>
      </c>
    </row>
    <row r="8" spans="1:13" s="357" customFormat="1" ht="15" thickBot="1" x14ac:dyDescent="0.3">
      <c r="A8" s="353">
        <v>1</v>
      </c>
      <c r="B8" s="354">
        <v>2</v>
      </c>
      <c r="C8" s="355">
        <v>3</v>
      </c>
      <c r="D8" s="355">
        <v>4</v>
      </c>
      <c r="E8" s="353">
        <v>5</v>
      </c>
      <c r="F8" s="354">
        <v>6</v>
      </c>
      <c r="G8" s="355">
        <v>7</v>
      </c>
      <c r="H8" s="354">
        <v>8</v>
      </c>
      <c r="I8" s="353">
        <v>9</v>
      </c>
      <c r="J8" s="354">
        <v>10</v>
      </c>
      <c r="K8" s="354">
        <v>11</v>
      </c>
      <c r="L8" s="356">
        <v>12</v>
      </c>
      <c r="M8" s="351">
        <v>13</v>
      </c>
    </row>
    <row r="9" spans="1:13" ht="24" x14ac:dyDescent="0.25">
      <c r="A9" s="358">
        <v>1</v>
      </c>
      <c r="B9" s="359">
        <v>44936</v>
      </c>
      <c r="C9" s="360" t="s">
        <v>534</v>
      </c>
      <c r="D9" s="361">
        <v>53000</v>
      </c>
      <c r="E9" s="362" t="s">
        <v>831</v>
      </c>
      <c r="F9" s="363" t="s">
        <v>779</v>
      </c>
      <c r="G9" s="364" t="s">
        <v>796</v>
      </c>
      <c r="H9" s="453"/>
      <c r="I9" s="365"/>
      <c r="J9" s="366"/>
      <c r="K9" s="367"/>
      <c r="L9" s="368"/>
      <c r="M9" s="369"/>
    </row>
    <row r="10" spans="1:13" ht="24" x14ac:dyDescent="0.25">
      <c r="A10" s="370">
        <v>2</v>
      </c>
      <c r="B10" s="359">
        <v>44951</v>
      </c>
      <c r="C10" s="360" t="s">
        <v>534</v>
      </c>
      <c r="D10" s="371">
        <v>10000</v>
      </c>
      <c r="E10" s="372" t="s">
        <v>676</v>
      </c>
      <c r="F10" s="363" t="s">
        <v>673</v>
      </c>
      <c r="G10" s="363" t="s">
        <v>797</v>
      </c>
      <c r="H10" s="453"/>
      <c r="I10" s="373"/>
      <c r="J10" s="374"/>
      <c r="K10" s="375"/>
      <c r="L10" s="376"/>
      <c r="M10" s="377"/>
    </row>
    <row r="11" spans="1:13" ht="24" x14ac:dyDescent="0.25">
      <c r="A11" s="370">
        <v>3</v>
      </c>
      <c r="B11" s="359">
        <v>44952</v>
      </c>
      <c r="C11" s="360" t="s">
        <v>534</v>
      </c>
      <c r="D11" s="371">
        <v>10000</v>
      </c>
      <c r="E11" s="372" t="s">
        <v>535</v>
      </c>
      <c r="F11" s="363" t="s">
        <v>536</v>
      </c>
      <c r="G11" s="363" t="s">
        <v>798</v>
      </c>
      <c r="H11" s="453"/>
      <c r="I11" s="373"/>
      <c r="J11" s="374"/>
      <c r="K11" s="375"/>
      <c r="L11" s="376"/>
      <c r="M11" s="377"/>
    </row>
    <row r="12" spans="1:13" ht="24" x14ac:dyDescent="0.25">
      <c r="A12" s="358">
        <v>4</v>
      </c>
      <c r="B12" s="359">
        <v>44964</v>
      </c>
      <c r="C12" s="360" t="s">
        <v>534</v>
      </c>
      <c r="D12" s="371">
        <v>30000</v>
      </c>
      <c r="E12" s="372" t="s">
        <v>676</v>
      </c>
      <c r="F12" s="363" t="s">
        <v>673</v>
      </c>
      <c r="G12" s="363" t="s">
        <v>723</v>
      </c>
      <c r="H12" s="453"/>
      <c r="I12" s="373"/>
      <c r="J12" s="374"/>
      <c r="K12" s="375"/>
      <c r="L12" s="376"/>
      <c r="M12" s="377"/>
    </row>
    <row r="13" spans="1:13" ht="24" x14ac:dyDescent="0.25">
      <c r="A13" s="370">
        <v>5</v>
      </c>
      <c r="B13" s="359">
        <v>44964</v>
      </c>
      <c r="C13" s="360" t="s">
        <v>534</v>
      </c>
      <c r="D13" s="371">
        <v>30000</v>
      </c>
      <c r="E13" s="372" t="s">
        <v>675</v>
      </c>
      <c r="F13" s="363" t="s">
        <v>672</v>
      </c>
      <c r="G13" s="363" t="s">
        <v>799</v>
      </c>
      <c r="H13" s="453"/>
      <c r="I13" s="373"/>
      <c r="J13" s="374"/>
      <c r="K13" s="375"/>
      <c r="L13" s="376"/>
      <c r="M13" s="377"/>
    </row>
    <row r="14" spans="1:13" ht="24" x14ac:dyDescent="0.25">
      <c r="A14" s="370">
        <v>6</v>
      </c>
      <c r="B14" s="359">
        <v>44971</v>
      </c>
      <c r="C14" s="360" t="s">
        <v>534</v>
      </c>
      <c r="D14" s="371">
        <v>10000</v>
      </c>
      <c r="E14" s="372" t="s">
        <v>832</v>
      </c>
      <c r="F14" s="363" t="s">
        <v>780</v>
      </c>
      <c r="G14" s="363" t="s">
        <v>800</v>
      </c>
      <c r="H14" s="453"/>
      <c r="I14" s="373"/>
      <c r="J14" s="374"/>
      <c r="K14" s="375"/>
      <c r="L14" s="376"/>
      <c r="M14" s="377"/>
    </row>
    <row r="15" spans="1:13" ht="24" x14ac:dyDescent="0.25">
      <c r="A15" s="358">
        <v>7</v>
      </c>
      <c r="B15" s="359">
        <v>44989</v>
      </c>
      <c r="C15" s="360" t="s">
        <v>534</v>
      </c>
      <c r="D15" s="371">
        <v>18000</v>
      </c>
      <c r="E15" s="372" t="s">
        <v>676</v>
      </c>
      <c r="F15" s="363" t="s">
        <v>673</v>
      </c>
      <c r="G15" s="363" t="s">
        <v>723</v>
      </c>
      <c r="H15" s="453"/>
      <c r="I15" s="373"/>
      <c r="J15" s="374"/>
      <c r="K15" s="375"/>
      <c r="L15" s="376"/>
      <c r="M15" s="377"/>
    </row>
    <row r="16" spans="1:13" ht="24" x14ac:dyDescent="0.25">
      <c r="A16" s="370">
        <v>8</v>
      </c>
      <c r="B16" s="359">
        <v>44991</v>
      </c>
      <c r="C16" s="360" t="s">
        <v>534</v>
      </c>
      <c r="D16" s="371">
        <v>18000</v>
      </c>
      <c r="E16" s="372" t="s">
        <v>675</v>
      </c>
      <c r="F16" s="363" t="s">
        <v>672</v>
      </c>
      <c r="G16" s="363" t="s">
        <v>799</v>
      </c>
      <c r="H16" s="453"/>
      <c r="I16" s="373"/>
      <c r="J16" s="374"/>
      <c r="K16" s="375"/>
      <c r="L16" s="376"/>
      <c r="M16" s="377"/>
    </row>
    <row r="17" spans="1:13" ht="24" x14ac:dyDescent="0.25">
      <c r="A17" s="370">
        <v>9</v>
      </c>
      <c r="B17" s="359">
        <v>45012</v>
      </c>
      <c r="C17" s="360" t="s">
        <v>534</v>
      </c>
      <c r="D17" s="371">
        <v>10000</v>
      </c>
      <c r="E17" s="372" t="s">
        <v>675</v>
      </c>
      <c r="F17" s="363" t="s">
        <v>672</v>
      </c>
      <c r="G17" s="363" t="s">
        <v>799</v>
      </c>
      <c r="H17" s="453"/>
      <c r="I17" s="373"/>
      <c r="J17" s="374"/>
      <c r="K17" s="375"/>
      <c r="L17" s="376"/>
      <c r="M17" s="377"/>
    </row>
    <row r="18" spans="1:13" ht="24" x14ac:dyDescent="0.25">
      <c r="A18" s="358">
        <v>10</v>
      </c>
      <c r="B18" s="359">
        <v>45014</v>
      </c>
      <c r="C18" s="360" t="s">
        <v>534</v>
      </c>
      <c r="D18" s="371">
        <v>12000</v>
      </c>
      <c r="E18" s="372" t="s">
        <v>674</v>
      </c>
      <c r="F18" s="363" t="s">
        <v>671</v>
      </c>
      <c r="G18" s="363" t="s">
        <v>801</v>
      </c>
      <c r="H18" s="453"/>
      <c r="I18" s="373"/>
      <c r="J18" s="374"/>
      <c r="K18" s="375"/>
      <c r="L18" s="376"/>
      <c r="M18" s="377"/>
    </row>
    <row r="19" spans="1:13" ht="24" x14ac:dyDescent="0.25">
      <c r="A19" s="370">
        <v>11</v>
      </c>
      <c r="B19" s="359">
        <v>45020</v>
      </c>
      <c r="C19" s="360" t="s">
        <v>534</v>
      </c>
      <c r="D19" s="371">
        <v>3000</v>
      </c>
      <c r="E19" s="372" t="s">
        <v>535</v>
      </c>
      <c r="F19" s="363" t="s">
        <v>536</v>
      </c>
      <c r="G19" s="363" t="s">
        <v>561</v>
      </c>
      <c r="H19" s="453"/>
      <c r="I19" s="373"/>
      <c r="J19" s="374"/>
      <c r="K19" s="375"/>
      <c r="L19" s="376"/>
      <c r="M19" s="377"/>
    </row>
    <row r="20" spans="1:13" ht="24" x14ac:dyDescent="0.25">
      <c r="A20" s="370">
        <v>12</v>
      </c>
      <c r="B20" s="359">
        <v>45022</v>
      </c>
      <c r="C20" s="360" t="s">
        <v>534</v>
      </c>
      <c r="D20" s="371">
        <v>18000</v>
      </c>
      <c r="E20" s="372" t="s">
        <v>674</v>
      </c>
      <c r="F20" s="363" t="s">
        <v>671</v>
      </c>
      <c r="G20" s="363" t="s">
        <v>801</v>
      </c>
      <c r="H20" s="453"/>
      <c r="I20" s="373"/>
      <c r="J20" s="374"/>
      <c r="K20" s="375"/>
      <c r="L20" s="376"/>
      <c r="M20" s="377"/>
    </row>
    <row r="21" spans="1:13" ht="24" x14ac:dyDescent="0.25">
      <c r="A21" s="358">
        <v>13</v>
      </c>
      <c r="B21" s="359">
        <v>45035</v>
      </c>
      <c r="C21" s="360" t="s">
        <v>534</v>
      </c>
      <c r="D21" s="371">
        <v>2000</v>
      </c>
      <c r="E21" s="372" t="s">
        <v>675</v>
      </c>
      <c r="F21" s="363" t="s">
        <v>672</v>
      </c>
      <c r="G21" s="363" t="s">
        <v>799</v>
      </c>
      <c r="H21" s="453"/>
      <c r="I21" s="373"/>
      <c r="J21" s="374"/>
      <c r="K21" s="375"/>
      <c r="L21" s="376"/>
      <c r="M21" s="377"/>
    </row>
    <row r="22" spans="1:13" ht="24" x14ac:dyDescent="0.25">
      <c r="A22" s="370">
        <v>14</v>
      </c>
      <c r="B22" s="359">
        <v>45036</v>
      </c>
      <c r="C22" s="360" t="s">
        <v>534</v>
      </c>
      <c r="D22" s="371">
        <v>18000</v>
      </c>
      <c r="E22" s="372" t="s">
        <v>713</v>
      </c>
      <c r="F22" s="363" t="s">
        <v>719</v>
      </c>
      <c r="G22" s="363" t="s">
        <v>802</v>
      </c>
      <c r="H22" s="453"/>
      <c r="I22" s="373"/>
      <c r="J22" s="374"/>
      <c r="K22" s="375"/>
      <c r="L22" s="376"/>
      <c r="M22" s="377"/>
    </row>
    <row r="23" spans="1:13" ht="24" x14ac:dyDescent="0.25">
      <c r="A23" s="370">
        <v>15</v>
      </c>
      <c r="B23" s="359">
        <v>45040</v>
      </c>
      <c r="C23" s="360" t="s">
        <v>534</v>
      </c>
      <c r="D23" s="371">
        <v>30000</v>
      </c>
      <c r="E23" s="372" t="s">
        <v>674</v>
      </c>
      <c r="F23" s="363" t="s">
        <v>671</v>
      </c>
      <c r="G23" s="363" t="s">
        <v>801</v>
      </c>
      <c r="H23" s="453"/>
      <c r="I23" s="373"/>
      <c r="J23" s="374"/>
      <c r="K23" s="375"/>
      <c r="L23" s="376"/>
      <c r="M23" s="377"/>
    </row>
    <row r="24" spans="1:13" ht="24" x14ac:dyDescent="0.25">
      <c r="A24" s="358">
        <v>16</v>
      </c>
      <c r="B24" s="452">
        <v>45050</v>
      </c>
      <c r="C24" s="360" t="s">
        <v>534</v>
      </c>
      <c r="D24" s="454">
        <v>20000</v>
      </c>
      <c r="E24" s="455" t="s">
        <v>569</v>
      </c>
      <c r="F24" s="456" t="s">
        <v>570</v>
      </c>
      <c r="G24" s="457" t="s">
        <v>571</v>
      </c>
      <c r="H24" s="453"/>
      <c r="I24" s="365"/>
      <c r="J24" s="366"/>
      <c r="K24" s="367"/>
      <c r="L24" s="368"/>
      <c r="M24" s="377"/>
    </row>
    <row r="25" spans="1:13" ht="24" x14ac:dyDescent="0.25">
      <c r="A25" s="370">
        <v>17</v>
      </c>
      <c r="B25" s="452">
        <v>45051</v>
      </c>
      <c r="C25" s="360" t="s">
        <v>534</v>
      </c>
      <c r="D25" s="454">
        <v>20000</v>
      </c>
      <c r="E25" s="455" t="s">
        <v>713</v>
      </c>
      <c r="F25" s="456" t="s">
        <v>719</v>
      </c>
      <c r="G25" s="457" t="s">
        <v>802</v>
      </c>
      <c r="H25" s="453"/>
      <c r="I25" s="365"/>
      <c r="J25" s="366"/>
      <c r="K25" s="367"/>
      <c r="L25" s="368"/>
      <c r="M25" s="377"/>
    </row>
    <row r="26" spans="1:13" ht="24" x14ac:dyDescent="0.25">
      <c r="A26" s="370">
        <v>18</v>
      </c>
      <c r="B26" s="452">
        <v>45070</v>
      </c>
      <c r="C26" s="360" t="s">
        <v>534</v>
      </c>
      <c r="D26" s="454">
        <v>15000</v>
      </c>
      <c r="E26" s="455" t="s">
        <v>713</v>
      </c>
      <c r="F26" s="456" t="s">
        <v>719</v>
      </c>
      <c r="G26" s="457" t="s">
        <v>802</v>
      </c>
      <c r="H26" s="453"/>
      <c r="I26" s="365"/>
      <c r="J26" s="366"/>
      <c r="K26" s="367"/>
      <c r="L26" s="368"/>
      <c r="M26" s="377"/>
    </row>
    <row r="27" spans="1:13" ht="24" x14ac:dyDescent="0.25">
      <c r="A27" s="358">
        <v>19</v>
      </c>
      <c r="B27" s="452">
        <v>45071</v>
      </c>
      <c r="C27" s="360" t="s">
        <v>534</v>
      </c>
      <c r="D27" s="454">
        <v>15000</v>
      </c>
      <c r="E27" s="455" t="s">
        <v>569</v>
      </c>
      <c r="F27" s="456" t="s">
        <v>570</v>
      </c>
      <c r="G27" s="457" t="s">
        <v>571</v>
      </c>
      <c r="H27" s="453"/>
      <c r="I27" s="365"/>
      <c r="J27" s="366"/>
      <c r="K27" s="367"/>
      <c r="L27" s="368"/>
      <c r="M27" s="377"/>
    </row>
    <row r="28" spans="1:13" ht="24" x14ac:dyDescent="0.25">
      <c r="A28" s="370">
        <v>20</v>
      </c>
      <c r="B28" s="452">
        <v>45082</v>
      </c>
      <c r="C28" s="360" t="s">
        <v>534</v>
      </c>
      <c r="D28" s="454">
        <v>25000</v>
      </c>
      <c r="E28" s="455" t="s">
        <v>833</v>
      </c>
      <c r="F28" s="456" t="s">
        <v>781</v>
      </c>
      <c r="G28" s="457" t="s">
        <v>803</v>
      </c>
      <c r="H28" s="453"/>
      <c r="I28" s="365"/>
      <c r="J28" s="366"/>
      <c r="K28" s="367"/>
      <c r="L28" s="368"/>
      <c r="M28" s="377"/>
    </row>
    <row r="29" spans="1:13" ht="24" x14ac:dyDescent="0.25">
      <c r="A29" s="370">
        <v>21</v>
      </c>
      <c r="B29" s="452">
        <v>45082</v>
      </c>
      <c r="C29" s="360" t="s">
        <v>534</v>
      </c>
      <c r="D29" s="454">
        <v>3000</v>
      </c>
      <c r="E29" s="455" t="s">
        <v>834</v>
      </c>
      <c r="F29" s="456" t="s">
        <v>782</v>
      </c>
      <c r="G29" s="457" t="s">
        <v>804</v>
      </c>
      <c r="H29" s="453"/>
      <c r="I29" s="365"/>
      <c r="J29" s="366"/>
      <c r="K29" s="367"/>
      <c r="L29" s="368"/>
      <c r="M29" s="377"/>
    </row>
    <row r="30" spans="1:13" ht="24" x14ac:dyDescent="0.25">
      <c r="A30" s="358">
        <v>22</v>
      </c>
      <c r="B30" s="452">
        <v>45082</v>
      </c>
      <c r="C30" s="360" t="s">
        <v>534</v>
      </c>
      <c r="D30" s="454">
        <v>15000</v>
      </c>
      <c r="E30" s="455" t="s">
        <v>535</v>
      </c>
      <c r="F30" s="456" t="s">
        <v>536</v>
      </c>
      <c r="G30" s="457" t="s">
        <v>537</v>
      </c>
      <c r="H30" s="453"/>
      <c r="I30" s="365"/>
      <c r="J30" s="366"/>
      <c r="K30" s="367"/>
      <c r="L30" s="368"/>
      <c r="M30" s="377"/>
    </row>
    <row r="31" spans="1:13" ht="24" x14ac:dyDescent="0.25">
      <c r="A31" s="370">
        <v>23</v>
      </c>
      <c r="B31" s="452">
        <v>45082</v>
      </c>
      <c r="C31" s="360" t="s">
        <v>534</v>
      </c>
      <c r="D31" s="454">
        <v>3500</v>
      </c>
      <c r="E31" s="455" t="s">
        <v>538</v>
      </c>
      <c r="F31" s="456" t="s">
        <v>539</v>
      </c>
      <c r="G31" s="457" t="s">
        <v>540</v>
      </c>
      <c r="H31" s="453"/>
      <c r="I31" s="365"/>
      <c r="J31" s="366"/>
      <c r="K31" s="367"/>
      <c r="L31" s="368"/>
      <c r="M31" s="377"/>
    </row>
    <row r="32" spans="1:13" ht="24" x14ac:dyDescent="0.25">
      <c r="A32" s="370">
        <v>24</v>
      </c>
      <c r="B32" s="452">
        <v>45091</v>
      </c>
      <c r="C32" s="360" t="s">
        <v>534</v>
      </c>
      <c r="D32" s="454">
        <v>15500</v>
      </c>
      <c r="E32" s="455" t="s">
        <v>833</v>
      </c>
      <c r="F32" s="456" t="s">
        <v>781</v>
      </c>
      <c r="G32" s="457" t="s">
        <v>803</v>
      </c>
      <c r="H32" s="453"/>
      <c r="I32" s="365"/>
      <c r="J32" s="366"/>
      <c r="K32" s="367"/>
      <c r="L32" s="368"/>
      <c r="M32" s="377"/>
    </row>
    <row r="33" spans="1:13" ht="24" x14ac:dyDescent="0.25">
      <c r="A33" s="370">
        <v>25</v>
      </c>
      <c r="B33" s="452">
        <v>45099</v>
      </c>
      <c r="C33" s="360" t="s">
        <v>534</v>
      </c>
      <c r="D33" s="454">
        <v>15300</v>
      </c>
      <c r="E33" s="455" t="s">
        <v>543</v>
      </c>
      <c r="F33" s="456" t="s">
        <v>544</v>
      </c>
      <c r="G33" s="457" t="s">
        <v>545</v>
      </c>
      <c r="H33" s="453"/>
      <c r="I33" s="365"/>
      <c r="J33" s="366"/>
      <c r="K33" s="367"/>
      <c r="L33" s="368"/>
      <c r="M33" s="377"/>
    </row>
    <row r="34" spans="1:13" ht="24" x14ac:dyDescent="0.25">
      <c r="A34" s="358">
        <v>26</v>
      </c>
      <c r="B34" s="452">
        <v>45110</v>
      </c>
      <c r="C34" s="360" t="s">
        <v>534</v>
      </c>
      <c r="D34" s="454">
        <v>17600</v>
      </c>
      <c r="E34" s="455" t="s">
        <v>833</v>
      </c>
      <c r="F34" s="456" t="s">
        <v>781</v>
      </c>
      <c r="G34" s="457" t="s">
        <v>805</v>
      </c>
      <c r="H34" s="453"/>
      <c r="I34" s="365"/>
      <c r="J34" s="366"/>
      <c r="K34" s="367"/>
      <c r="L34" s="368"/>
      <c r="M34" s="377"/>
    </row>
    <row r="35" spans="1:13" ht="24" x14ac:dyDescent="0.25">
      <c r="A35" s="370">
        <v>27</v>
      </c>
      <c r="B35" s="452">
        <v>45112</v>
      </c>
      <c r="C35" s="360" t="s">
        <v>534</v>
      </c>
      <c r="D35" s="454">
        <v>17600</v>
      </c>
      <c r="E35" s="455" t="s">
        <v>543</v>
      </c>
      <c r="F35" s="456" t="s">
        <v>544</v>
      </c>
      <c r="G35" s="457" t="s">
        <v>545</v>
      </c>
      <c r="H35" s="453"/>
      <c r="I35" s="365"/>
      <c r="J35" s="366"/>
      <c r="K35" s="367"/>
      <c r="L35" s="368"/>
      <c r="M35" s="377"/>
    </row>
    <row r="36" spans="1:13" ht="24" x14ac:dyDescent="0.25">
      <c r="A36" s="370">
        <v>28</v>
      </c>
      <c r="B36" s="452">
        <v>45135</v>
      </c>
      <c r="C36" s="360" t="s">
        <v>534</v>
      </c>
      <c r="D36" s="454">
        <v>10000</v>
      </c>
      <c r="E36" s="455" t="s">
        <v>546</v>
      </c>
      <c r="F36" s="456" t="s">
        <v>547</v>
      </c>
      <c r="G36" s="457" t="s">
        <v>548</v>
      </c>
      <c r="H36" s="453"/>
      <c r="I36" s="365"/>
      <c r="J36" s="366"/>
      <c r="K36" s="367"/>
      <c r="L36" s="368"/>
      <c r="M36" s="377"/>
    </row>
    <row r="37" spans="1:13" ht="24" x14ac:dyDescent="0.25">
      <c r="A37" s="370">
        <v>29</v>
      </c>
      <c r="B37" s="452">
        <v>45135</v>
      </c>
      <c r="C37" s="360" t="s">
        <v>534</v>
      </c>
      <c r="D37" s="454">
        <v>10000</v>
      </c>
      <c r="E37" s="455" t="s">
        <v>714</v>
      </c>
      <c r="F37" s="456" t="s">
        <v>720</v>
      </c>
      <c r="G37" s="457" t="s">
        <v>725</v>
      </c>
      <c r="H37" s="453"/>
      <c r="I37" s="365"/>
      <c r="J37" s="366"/>
      <c r="K37" s="367"/>
      <c r="L37" s="368"/>
      <c r="M37" s="377"/>
    </row>
    <row r="38" spans="1:13" ht="24" x14ac:dyDescent="0.25">
      <c r="A38" s="358">
        <v>30</v>
      </c>
      <c r="B38" s="452">
        <v>45135</v>
      </c>
      <c r="C38" s="360" t="s">
        <v>534</v>
      </c>
      <c r="D38" s="454">
        <v>10400</v>
      </c>
      <c r="E38" s="455" t="s">
        <v>543</v>
      </c>
      <c r="F38" s="456" t="s">
        <v>544</v>
      </c>
      <c r="G38" s="457" t="s">
        <v>806</v>
      </c>
      <c r="H38" s="453"/>
      <c r="I38" s="365"/>
      <c r="J38" s="366"/>
      <c r="K38" s="367"/>
      <c r="L38" s="368"/>
      <c r="M38" s="377"/>
    </row>
    <row r="39" spans="1:13" ht="24" x14ac:dyDescent="0.25">
      <c r="A39" s="370">
        <v>31</v>
      </c>
      <c r="B39" s="452">
        <v>45161</v>
      </c>
      <c r="C39" s="360" t="s">
        <v>534</v>
      </c>
      <c r="D39" s="454">
        <v>9325</v>
      </c>
      <c r="E39" s="455" t="s">
        <v>543</v>
      </c>
      <c r="F39" s="456" t="s">
        <v>544</v>
      </c>
      <c r="G39" s="457" t="s">
        <v>545</v>
      </c>
      <c r="H39" s="453"/>
      <c r="I39" s="365"/>
      <c r="J39" s="366"/>
      <c r="K39" s="367"/>
      <c r="L39" s="368"/>
      <c r="M39" s="377"/>
    </row>
    <row r="40" spans="1:13" ht="24" x14ac:dyDescent="0.25">
      <c r="A40" s="370">
        <v>32</v>
      </c>
      <c r="B40" s="452">
        <v>45161</v>
      </c>
      <c r="C40" s="360" t="s">
        <v>534</v>
      </c>
      <c r="D40" s="454">
        <v>9325</v>
      </c>
      <c r="E40" s="455" t="s">
        <v>714</v>
      </c>
      <c r="F40" s="456" t="s">
        <v>720</v>
      </c>
      <c r="G40" s="457" t="s">
        <v>725</v>
      </c>
      <c r="H40" s="453"/>
      <c r="I40" s="365"/>
      <c r="J40" s="366"/>
      <c r="K40" s="367"/>
      <c r="L40" s="368"/>
      <c r="M40" s="377"/>
    </row>
    <row r="41" spans="1:13" ht="24" x14ac:dyDescent="0.25">
      <c r="A41" s="370">
        <v>33</v>
      </c>
      <c r="B41" s="452">
        <v>45162</v>
      </c>
      <c r="C41" s="360" t="s">
        <v>534</v>
      </c>
      <c r="D41" s="454">
        <v>17150</v>
      </c>
      <c r="E41" s="455" t="s">
        <v>551</v>
      </c>
      <c r="F41" s="456" t="s">
        <v>552</v>
      </c>
      <c r="G41" s="457" t="s">
        <v>553</v>
      </c>
      <c r="H41" s="453"/>
      <c r="I41" s="365"/>
      <c r="J41" s="366"/>
      <c r="K41" s="367"/>
      <c r="L41" s="368"/>
      <c r="M41" s="377"/>
    </row>
    <row r="42" spans="1:13" ht="24" x14ac:dyDescent="0.25">
      <c r="A42" s="358">
        <v>34</v>
      </c>
      <c r="B42" s="452">
        <v>45173</v>
      </c>
      <c r="C42" s="360" t="s">
        <v>534</v>
      </c>
      <c r="D42" s="454">
        <v>17150</v>
      </c>
      <c r="E42" s="455" t="s">
        <v>835</v>
      </c>
      <c r="F42" s="456" t="s">
        <v>554</v>
      </c>
      <c r="G42" s="457" t="s">
        <v>807</v>
      </c>
      <c r="H42" s="453"/>
      <c r="I42" s="365"/>
      <c r="J42" s="366"/>
      <c r="K42" s="367"/>
      <c r="L42" s="368"/>
      <c r="M42" s="377"/>
    </row>
    <row r="43" spans="1:13" ht="24" x14ac:dyDescent="0.25">
      <c r="A43" s="370">
        <v>35</v>
      </c>
      <c r="B43" s="452">
        <v>45175</v>
      </c>
      <c r="C43" s="360" t="s">
        <v>534</v>
      </c>
      <c r="D43" s="454">
        <v>25000</v>
      </c>
      <c r="E43" s="455" t="s">
        <v>569</v>
      </c>
      <c r="F43" s="456" t="s">
        <v>570</v>
      </c>
      <c r="G43" s="457" t="s">
        <v>571</v>
      </c>
      <c r="H43" s="453"/>
      <c r="I43" s="365"/>
      <c r="J43" s="366"/>
      <c r="K43" s="367"/>
      <c r="L43" s="368"/>
      <c r="M43" s="377"/>
    </row>
    <row r="44" spans="1:13" ht="24" x14ac:dyDescent="0.25">
      <c r="A44" s="370">
        <v>36</v>
      </c>
      <c r="B44" s="452">
        <v>45189</v>
      </c>
      <c r="C44" s="360" t="s">
        <v>534</v>
      </c>
      <c r="D44" s="454">
        <v>12770</v>
      </c>
      <c r="E44" s="455" t="s">
        <v>549</v>
      </c>
      <c r="F44" s="456" t="s">
        <v>550</v>
      </c>
      <c r="G44" s="457" t="s">
        <v>808</v>
      </c>
      <c r="H44" s="453"/>
      <c r="I44" s="365"/>
      <c r="J44" s="366"/>
      <c r="K44" s="367"/>
      <c r="L44" s="368"/>
      <c r="M44" s="377"/>
    </row>
    <row r="45" spans="1:13" ht="24" x14ac:dyDescent="0.25">
      <c r="A45" s="370">
        <v>37</v>
      </c>
      <c r="B45" s="452">
        <v>45189</v>
      </c>
      <c r="C45" s="360" t="s">
        <v>534</v>
      </c>
      <c r="D45" s="454">
        <v>12000</v>
      </c>
      <c r="E45" s="455" t="s">
        <v>555</v>
      </c>
      <c r="F45" s="456" t="s">
        <v>556</v>
      </c>
      <c r="G45" s="457" t="s">
        <v>557</v>
      </c>
      <c r="H45" s="453"/>
      <c r="I45" s="365"/>
      <c r="J45" s="366"/>
      <c r="K45" s="367"/>
      <c r="L45" s="368"/>
      <c r="M45" s="377"/>
    </row>
    <row r="46" spans="1:13" ht="24" x14ac:dyDescent="0.25">
      <c r="A46" s="358">
        <v>38</v>
      </c>
      <c r="B46" s="452">
        <v>45194</v>
      </c>
      <c r="C46" s="360" t="s">
        <v>534</v>
      </c>
      <c r="D46" s="454">
        <v>10000</v>
      </c>
      <c r="E46" s="455" t="s">
        <v>836</v>
      </c>
      <c r="F46" s="456" t="s">
        <v>783</v>
      </c>
      <c r="G46" s="457" t="s">
        <v>809</v>
      </c>
      <c r="H46" s="453"/>
      <c r="I46" s="365"/>
      <c r="J46" s="366"/>
      <c r="K46" s="367"/>
      <c r="L46" s="368"/>
      <c r="M46" s="377"/>
    </row>
    <row r="47" spans="1:13" ht="24" x14ac:dyDescent="0.25">
      <c r="A47" s="370">
        <v>39</v>
      </c>
      <c r="B47" s="452">
        <v>45194</v>
      </c>
      <c r="C47" s="360" t="s">
        <v>534</v>
      </c>
      <c r="D47" s="454">
        <v>7500</v>
      </c>
      <c r="E47" s="455" t="s">
        <v>546</v>
      </c>
      <c r="F47" s="456" t="s">
        <v>547</v>
      </c>
      <c r="G47" s="457" t="s">
        <v>548</v>
      </c>
      <c r="H47" s="453"/>
      <c r="I47" s="365"/>
      <c r="J47" s="366"/>
      <c r="K47" s="367"/>
      <c r="L47" s="368"/>
      <c r="M47" s="377"/>
    </row>
    <row r="48" spans="1:13" ht="24" x14ac:dyDescent="0.25">
      <c r="A48" s="370">
        <v>40</v>
      </c>
      <c r="B48" s="452">
        <v>45196</v>
      </c>
      <c r="C48" s="360" t="s">
        <v>534</v>
      </c>
      <c r="D48" s="454">
        <v>200</v>
      </c>
      <c r="E48" s="455" t="s">
        <v>709</v>
      </c>
      <c r="F48" s="456" t="s">
        <v>715</v>
      </c>
      <c r="G48" s="457" t="s">
        <v>721</v>
      </c>
      <c r="H48" s="453"/>
      <c r="I48" s="365"/>
      <c r="J48" s="366"/>
      <c r="K48" s="367"/>
      <c r="L48" s="368"/>
      <c r="M48" s="377"/>
    </row>
    <row r="49" spans="1:13" ht="24" x14ac:dyDescent="0.25">
      <c r="A49" s="370">
        <v>41</v>
      </c>
      <c r="B49" s="452">
        <v>45199</v>
      </c>
      <c r="C49" s="360" t="s">
        <v>534</v>
      </c>
      <c r="D49" s="454">
        <v>17500</v>
      </c>
      <c r="E49" s="455" t="s">
        <v>835</v>
      </c>
      <c r="F49" s="456" t="s">
        <v>554</v>
      </c>
      <c r="G49" s="457" t="s">
        <v>807</v>
      </c>
      <c r="H49" s="453"/>
      <c r="I49" s="365"/>
      <c r="J49" s="366"/>
      <c r="K49" s="367"/>
      <c r="L49" s="368"/>
      <c r="M49" s="377"/>
    </row>
    <row r="50" spans="1:13" ht="24" x14ac:dyDescent="0.25">
      <c r="A50" s="358">
        <v>42</v>
      </c>
      <c r="B50" s="452">
        <v>45222</v>
      </c>
      <c r="C50" s="360" t="s">
        <v>534</v>
      </c>
      <c r="D50" s="454">
        <v>31805</v>
      </c>
      <c r="E50" s="455" t="s">
        <v>551</v>
      </c>
      <c r="F50" s="456" t="s">
        <v>552</v>
      </c>
      <c r="G50" s="457" t="s">
        <v>553</v>
      </c>
      <c r="H50" s="453"/>
      <c r="I50" s="365"/>
      <c r="J50" s="366"/>
      <c r="K50" s="367"/>
      <c r="L50" s="368"/>
      <c r="M50" s="377"/>
    </row>
    <row r="51" spans="1:13" ht="24" x14ac:dyDescent="0.25">
      <c r="A51" s="370">
        <v>43</v>
      </c>
      <c r="B51" s="452">
        <v>45223</v>
      </c>
      <c r="C51" s="360" t="s">
        <v>534</v>
      </c>
      <c r="D51" s="454">
        <v>10000</v>
      </c>
      <c r="E51" s="455" t="s">
        <v>710</v>
      </c>
      <c r="F51" s="456" t="s">
        <v>716</v>
      </c>
      <c r="G51" s="457" t="s">
        <v>722</v>
      </c>
      <c r="H51" s="453"/>
      <c r="I51" s="365"/>
      <c r="J51" s="366"/>
      <c r="K51" s="367"/>
      <c r="L51" s="368"/>
      <c r="M51" s="377"/>
    </row>
    <row r="52" spans="1:13" ht="24" x14ac:dyDescent="0.25">
      <c r="A52" s="370">
        <v>44</v>
      </c>
      <c r="B52" s="452">
        <v>45223</v>
      </c>
      <c r="C52" s="360" t="s">
        <v>534</v>
      </c>
      <c r="D52" s="454">
        <v>2000</v>
      </c>
      <c r="E52" s="455" t="s">
        <v>834</v>
      </c>
      <c r="F52" s="456" t="s">
        <v>782</v>
      </c>
      <c r="G52" s="457" t="s">
        <v>804</v>
      </c>
      <c r="H52" s="453"/>
      <c r="I52" s="365"/>
      <c r="J52" s="366"/>
      <c r="K52" s="367"/>
      <c r="L52" s="368"/>
      <c r="M52" s="377"/>
    </row>
    <row r="53" spans="1:13" ht="24" x14ac:dyDescent="0.25">
      <c r="A53" s="370">
        <v>45</v>
      </c>
      <c r="B53" s="452">
        <v>45223</v>
      </c>
      <c r="C53" s="360" t="s">
        <v>534</v>
      </c>
      <c r="D53" s="454">
        <v>2400</v>
      </c>
      <c r="E53" s="455" t="s">
        <v>837</v>
      </c>
      <c r="F53" s="456" t="s">
        <v>784</v>
      </c>
      <c r="G53" s="457" t="s">
        <v>810</v>
      </c>
      <c r="H53" s="453"/>
      <c r="I53" s="365"/>
      <c r="J53" s="366"/>
      <c r="K53" s="367"/>
      <c r="L53" s="368"/>
      <c r="M53" s="377"/>
    </row>
    <row r="54" spans="1:13" ht="24" x14ac:dyDescent="0.25">
      <c r="A54" s="358">
        <v>46</v>
      </c>
      <c r="B54" s="452">
        <v>45223</v>
      </c>
      <c r="C54" s="360" t="s">
        <v>534</v>
      </c>
      <c r="D54" s="454">
        <v>18000</v>
      </c>
      <c r="E54" s="455" t="s">
        <v>535</v>
      </c>
      <c r="F54" s="456" t="s">
        <v>536</v>
      </c>
      <c r="G54" s="457" t="s">
        <v>798</v>
      </c>
      <c r="H54" s="453"/>
      <c r="I54" s="365"/>
      <c r="J54" s="366"/>
      <c r="K54" s="367"/>
      <c r="L54" s="368"/>
      <c r="M54" s="377"/>
    </row>
    <row r="55" spans="1:13" ht="24" x14ac:dyDescent="0.25">
      <c r="A55" s="370">
        <v>47</v>
      </c>
      <c r="B55" s="452">
        <v>45223</v>
      </c>
      <c r="C55" s="360" t="s">
        <v>534</v>
      </c>
      <c r="D55" s="454">
        <v>2400</v>
      </c>
      <c r="E55" s="455" t="s">
        <v>538</v>
      </c>
      <c r="F55" s="456" t="s">
        <v>539</v>
      </c>
      <c r="G55" s="457" t="s">
        <v>540</v>
      </c>
      <c r="H55" s="453"/>
      <c r="I55" s="365"/>
      <c r="J55" s="366"/>
      <c r="K55" s="367"/>
      <c r="L55" s="368"/>
      <c r="M55" s="377"/>
    </row>
    <row r="56" spans="1:13" ht="24" x14ac:dyDescent="0.25">
      <c r="A56" s="370">
        <v>48</v>
      </c>
      <c r="B56" s="452">
        <v>45223</v>
      </c>
      <c r="C56" s="360" t="s">
        <v>534</v>
      </c>
      <c r="D56" s="454">
        <v>2400</v>
      </c>
      <c r="E56" s="455" t="s">
        <v>567</v>
      </c>
      <c r="F56" s="456" t="s">
        <v>568</v>
      </c>
      <c r="G56" s="457" t="s">
        <v>811</v>
      </c>
      <c r="H56" s="453"/>
      <c r="I56" s="365"/>
      <c r="J56" s="366"/>
      <c r="K56" s="367"/>
      <c r="L56" s="368"/>
      <c r="M56" s="377"/>
    </row>
    <row r="57" spans="1:13" ht="24" x14ac:dyDescent="0.25">
      <c r="A57" s="370">
        <v>49</v>
      </c>
      <c r="B57" s="452">
        <v>45237</v>
      </c>
      <c r="C57" s="360" t="s">
        <v>534</v>
      </c>
      <c r="D57" s="454">
        <v>5000</v>
      </c>
      <c r="E57" s="455" t="s">
        <v>838</v>
      </c>
      <c r="F57" s="456" t="s">
        <v>754</v>
      </c>
      <c r="G57" s="457" t="s">
        <v>812</v>
      </c>
      <c r="H57" s="453"/>
      <c r="I57" s="365"/>
      <c r="J57" s="366"/>
      <c r="K57" s="367"/>
      <c r="L57" s="368"/>
      <c r="M57" s="377"/>
    </row>
    <row r="58" spans="1:13" ht="24" x14ac:dyDescent="0.25">
      <c r="A58" s="358">
        <v>50</v>
      </c>
      <c r="B58" s="452">
        <v>45237</v>
      </c>
      <c r="C58" s="360" t="s">
        <v>534</v>
      </c>
      <c r="D58" s="454">
        <v>5000</v>
      </c>
      <c r="E58" s="455" t="s">
        <v>711</v>
      </c>
      <c r="F58" s="456" t="s">
        <v>717</v>
      </c>
      <c r="G58" s="457" t="s">
        <v>724</v>
      </c>
      <c r="H58" s="453"/>
      <c r="I58" s="365"/>
      <c r="J58" s="366"/>
      <c r="K58" s="367"/>
      <c r="L58" s="368"/>
      <c r="M58" s="377"/>
    </row>
    <row r="59" spans="1:13" ht="24" x14ac:dyDescent="0.25">
      <c r="A59" s="370">
        <v>51</v>
      </c>
      <c r="B59" s="452">
        <v>45237</v>
      </c>
      <c r="C59" s="360" t="s">
        <v>534</v>
      </c>
      <c r="D59" s="454">
        <v>5000</v>
      </c>
      <c r="E59" s="455" t="s">
        <v>839</v>
      </c>
      <c r="F59" s="456" t="s">
        <v>565</v>
      </c>
      <c r="G59" s="457" t="s">
        <v>813</v>
      </c>
      <c r="H59" s="453"/>
      <c r="I59" s="365"/>
      <c r="J59" s="366"/>
      <c r="K59" s="367"/>
      <c r="L59" s="368"/>
      <c r="M59" s="377"/>
    </row>
    <row r="60" spans="1:13" ht="24" x14ac:dyDescent="0.25">
      <c r="A60" s="370">
        <v>52</v>
      </c>
      <c r="B60" s="452">
        <v>45237</v>
      </c>
      <c r="C60" s="360" t="s">
        <v>534</v>
      </c>
      <c r="D60" s="454">
        <v>5000</v>
      </c>
      <c r="E60" s="455" t="s">
        <v>840</v>
      </c>
      <c r="F60" s="456" t="s">
        <v>621</v>
      </c>
      <c r="G60" s="457" t="s">
        <v>814</v>
      </c>
      <c r="H60" s="453"/>
      <c r="I60" s="365"/>
      <c r="J60" s="366"/>
      <c r="K60" s="367"/>
      <c r="L60" s="368"/>
      <c r="M60" s="377"/>
    </row>
    <row r="61" spans="1:13" ht="24" x14ac:dyDescent="0.25">
      <c r="A61" s="370">
        <v>53</v>
      </c>
      <c r="B61" s="452">
        <v>45237</v>
      </c>
      <c r="C61" s="360" t="s">
        <v>534</v>
      </c>
      <c r="D61" s="454">
        <v>5000</v>
      </c>
      <c r="E61" s="455" t="s">
        <v>841</v>
      </c>
      <c r="F61" s="456" t="s">
        <v>542</v>
      </c>
      <c r="G61" s="457" t="s">
        <v>815</v>
      </c>
      <c r="H61" s="453"/>
      <c r="I61" s="365"/>
      <c r="J61" s="366"/>
      <c r="K61" s="367"/>
      <c r="L61" s="368"/>
      <c r="M61" s="377"/>
    </row>
    <row r="62" spans="1:13" ht="24" x14ac:dyDescent="0.25">
      <c r="A62" s="358">
        <v>54</v>
      </c>
      <c r="B62" s="452">
        <v>45237</v>
      </c>
      <c r="C62" s="360" t="s">
        <v>534</v>
      </c>
      <c r="D62" s="454">
        <v>5000</v>
      </c>
      <c r="E62" s="455" t="s">
        <v>842</v>
      </c>
      <c r="F62" s="456" t="s">
        <v>785</v>
      </c>
      <c r="G62" s="457" t="s">
        <v>816</v>
      </c>
      <c r="H62" s="453"/>
      <c r="I62" s="365"/>
      <c r="J62" s="366"/>
      <c r="K62" s="367"/>
      <c r="L62" s="368"/>
      <c r="M62" s="377"/>
    </row>
    <row r="63" spans="1:13" ht="24" x14ac:dyDescent="0.25">
      <c r="A63" s="370">
        <v>55</v>
      </c>
      <c r="B63" s="452">
        <v>45238</v>
      </c>
      <c r="C63" s="360" t="s">
        <v>534</v>
      </c>
      <c r="D63" s="454">
        <v>3500</v>
      </c>
      <c r="E63" s="455" t="s">
        <v>567</v>
      </c>
      <c r="F63" s="456" t="s">
        <v>568</v>
      </c>
      <c r="G63" s="457" t="s">
        <v>811</v>
      </c>
      <c r="H63" s="453"/>
      <c r="I63" s="365"/>
      <c r="J63" s="366"/>
      <c r="K63" s="367"/>
      <c r="L63" s="368"/>
      <c r="M63" s="377"/>
    </row>
    <row r="64" spans="1:13" ht="24" x14ac:dyDescent="0.25">
      <c r="A64" s="370">
        <v>56</v>
      </c>
      <c r="B64" s="452">
        <v>45243</v>
      </c>
      <c r="C64" s="360" t="s">
        <v>534</v>
      </c>
      <c r="D64" s="454">
        <v>20000</v>
      </c>
      <c r="E64" s="455" t="s">
        <v>843</v>
      </c>
      <c r="F64" s="456" t="s">
        <v>786</v>
      </c>
      <c r="G64" s="457" t="s">
        <v>817</v>
      </c>
      <c r="H64" s="453"/>
      <c r="I64" s="365"/>
      <c r="J64" s="366"/>
      <c r="K64" s="367"/>
      <c r="L64" s="368"/>
      <c r="M64" s="377"/>
    </row>
    <row r="65" spans="1:13" ht="24" x14ac:dyDescent="0.25">
      <c r="A65" s="370">
        <v>57</v>
      </c>
      <c r="B65" s="452">
        <v>45245</v>
      </c>
      <c r="C65" s="360" t="s">
        <v>534</v>
      </c>
      <c r="D65" s="454">
        <v>10000</v>
      </c>
      <c r="E65" s="455" t="s">
        <v>844</v>
      </c>
      <c r="F65" s="456" t="s">
        <v>787</v>
      </c>
      <c r="G65" s="457" t="s">
        <v>818</v>
      </c>
      <c r="H65" s="453"/>
      <c r="I65" s="365"/>
      <c r="J65" s="366"/>
      <c r="K65" s="367"/>
      <c r="L65" s="368"/>
      <c r="M65" s="377"/>
    </row>
    <row r="66" spans="1:13" ht="24" x14ac:dyDescent="0.25">
      <c r="A66" s="358">
        <v>58</v>
      </c>
      <c r="B66" s="452">
        <v>45247</v>
      </c>
      <c r="C66" s="360" t="s">
        <v>534</v>
      </c>
      <c r="D66" s="454">
        <v>8000</v>
      </c>
      <c r="E66" s="455" t="s">
        <v>844</v>
      </c>
      <c r="F66" s="456" t="s">
        <v>787</v>
      </c>
      <c r="G66" s="457" t="s">
        <v>818</v>
      </c>
      <c r="H66" s="453"/>
      <c r="I66" s="365"/>
      <c r="J66" s="366"/>
      <c r="K66" s="367"/>
      <c r="L66" s="368"/>
      <c r="M66" s="377"/>
    </row>
    <row r="67" spans="1:13" ht="24" x14ac:dyDescent="0.25">
      <c r="A67" s="370">
        <v>59</v>
      </c>
      <c r="B67" s="452">
        <v>45254</v>
      </c>
      <c r="C67" s="360" t="s">
        <v>534</v>
      </c>
      <c r="D67" s="454">
        <v>4000</v>
      </c>
      <c r="E67" s="455" t="s">
        <v>845</v>
      </c>
      <c r="F67" s="456" t="s">
        <v>566</v>
      </c>
      <c r="G67" s="457" t="s">
        <v>819</v>
      </c>
      <c r="H67" s="453"/>
      <c r="I67" s="365"/>
      <c r="J67" s="366"/>
      <c r="K67" s="367"/>
      <c r="L67" s="368"/>
      <c r="M67" s="377"/>
    </row>
    <row r="68" spans="1:13" ht="24" x14ac:dyDescent="0.25">
      <c r="A68" s="370">
        <v>60</v>
      </c>
      <c r="B68" s="452">
        <v>45254</v>
      </c>
      <c r="C68" s="360" t="s">
        <v>534</v>
      </c>
      <c r="D68" s="454">
        <v>16600</v>
      </c>
      <c r="E68" s="455" t="s">
        <v>846</v>
      </c>
      <c r="F68" s="456" t="s">
        <v>788</v>
      </c>
      <c r="G68" s="457" t="s">
        <v>820</v>
      </c>
      <c r="H68" s="453"/>
      <c r="I68" s="365"/>
      <c r="J68" s="366"/>
      <c r="K68" s="367"/>
      <c r="L68" s="368"/>
      <c r="M68" s="377"/>
    </row>
    <row r="69" spans="1:13" ht="24" x14ac:dyDescent="0.25">
      <c r="A69" s="370">
        <v>61</v>
      </c>
      <c r="B69" s="452">
        <v>45254</v>
      </c>
      <c r="C69" s="360" t="s">
        <v>534</v>
      </c>
      <c r="D69" s="454">
        <v>5000</v>
      </c>
      <c r="E69" s="455" t="s">
        <v>562</v>
      </c>
      <c r="F69" s="456" t="s">
        <v>563</v>
      </c>
      <c r="G69" s="457" t="s">
        <v>564</v>
      </c>
      <c r="H69" s="453"/>
      <c r="I69" s="365"/>
      <c r="J69" s="366"/>
      <c r="K69" s="367"/>
      <c r="L69" s="368"/>
      <c r="M69" s="377"/>
    </row>
    <row r="70" spans="1:13" ht="24" x14ac:dyDescent="0.25">
      <c r="A70" s="358">
        <v>62</v>
      </c>
      <c r="B70" s="452">
        <v>45268</v>
      </c>
      <c r="C70" s="360" t="s">
        <v>534</v>
      </c>
      <c r="D70" s="454">
        <v>15000</v>
      </c>
      <c r="E70" s="455" t="s">
        <v>847</v>
      </c>
      <c r="F70" s="456" t="s">
        <v>789</v>
      </c>
      <c r="G70" s="457" t="s">
        <v>821</v>
      </c>
      <c r="H70" s="453"/>
      <c r="I70" s="365"/>
      <c r="J70" s="366"/>
      <c r="K70" s="367"/>
      <c r="L70" s="368"/>
      <c r="M70" s="377"/>
    </row>
    <row r="71" spans="1:13" ht="24" x14ac:dyDescent="0.25">
      <c r="A71" s="370">
        <v>63</v>
      </c>
      <c r="B71" s="452">
        <v>45271</v>
      </c>
      <c r="C71" s="360" t="s">
        <v>534</v>
      </c>
      <c r="D71" s="454">
        <v>8500</v>
      </c>
      <c r="E71" s="455" t="s">
        <v>558</v>
      </c>
      <c r="F71" s="456" t="s">
        <v>559</v>
      </c>
      <c r="G71" s="457" t="s">
        <v>560</v>
      </c>
      <c r="H71" s="453"/>
      <c r="I71" s="365"/>
      <c r="J71" s="366"/>
      <c r="K71" s="367"/>
      <c r="L71" s="368"/>
      <c r="M71" s="377"/>
    </row>
    <row r="72" spans="1:13" ht="24" x14ac:dyDescent="0.25">
      <c r="A72" s="370">
        <v>64</v>
      </c>
      <c r="B72" s="452">
        <v>45271</v>
      </c>
      <c r="C72" s="360" t="s">
        <v>534</v>
      </c>
      <c r="D72" s="454">
        <v>8000</v>
      </c>
      <c r="E72" s="455" t="s">
        <v>848</v>
      </c>
      <c r="F72" s="456" t="s">
        <v>790</v>
      </c>
      <c r="G72" s="457" t="s">
        <v>822</v>
      </c>
      <c r="H72" s="453"/>
      <c r="I72" s="365"/>
      <c r="J72" s="366"/>
      <c r="K72" s="367"/>
      <c r="L72" s="368"/>
      <c r="M72" s="377"/>
    </row>
    <row r="73" spans="1:13" ht="24" x14ac:dyDescent="0.25">
      <c r="A73" s="370">
        <v>65</v>
      </c>
      <c r="B73" s="452">
        <v>45275</v>
      </c>
      <c r="C73" s="360" t="s">
        <v>534</v>
      </c>
      <c r="D73" s="454">
        <v>6000</v>
      </c>
      <c r="E73" s="455" t="s">
        <v>844</v>
      </c>
      <c r="F73" s="456" t="s">
        <v>787</v>
      </c>
      <c r="G73" s="457" t="s">
        <v>818</v>
      </c>
      <c r="H73" s="453"/>
      <c r="I73" s="365"/>
      <c r="J73" s="366"/>
      <c r="K73" s="367"/>
      <c r="L73" s="368"/>
      <c r="M73" s="377"/>
    </row>
    <row r="74" spans="1:13" ht="24" x14ac:dyDescent="0.25">
      <c r="A74" s="358">
        <v>66</v>
      </c>
      <c r="B74" s="452">
        <v>45276</v>
      </c>
      <c r="C74" s="360" t="s">
        <v>534</v>
      </c>
      <c r="D74" s="454">
        <v>60000</v>
      </c>
      <c r="E74" s="455" t="s">
        <v>849</v>
      </c>
      <c r="F74" s="456" t="s">
        <v>791</v>
      </c>
      <c r="G74" s="457" t="s">
        <v>823</v>
      </c>
      <c r="H74" s="453"/>
      <c r="I74" s="365"/>
      <c r="J74" s="366"/>
      <c r="K74" s="367"/>
      <c r="L74" s="368"/>
      <c r="M74" s="377"/>
    </row>
    <row r="75" spans="1:13" ht="24" x14ac:dyDescent="0.25">
      <c r="A75" s="370">
        <v>67</v>
      </c>
      <c r="B75" s="452">
        <v>45289</v>
      </c>
      <c r="C75" s="360" t="s">
        <v>534</v>
      </c>
      <c r="D75" s="454">
        <v>3000</v>
      </c>
      <c r="E75" s="455" t="s">
        <v>850</v>
      </c>
      <c r="F75" s="456" t="s">
        <v>792</v>
      </c>
      <c r="G75" s="457" t="s">
        <v>824</v>
      </c>
      <c r="H75" s="453"/>
      <c r="I75" s="365"/>
      <c r="J75" s="366"/>
      <c r="K75" s="367"/>
      <c r="L75" s="368"/>
      <c r="M75" s="377"/>
    </row>
    <row r="76" spans="1:13" ht="24" x14ac:dyDescent="0.25">
      <c r="A76" s="370">
        <v>68</v>
      </c>
      <c r="B76" s="452">
        <v>45289</v>
      </c>
      <c r="C76" s="360" t="s">
        <v>534</v>
      </c>
      <c r="D76" s="454">
        <v>3000</v>
      </c>
      <c r="E76" s="455" t="s">
        <v>712</v>
      </c>
      <c r="F76" s="456" t="s">
        <v>718</v>
      </c>
      <c r="G76" s="457" t="s">
        <v>825</v>
      </c>
      <c r="H76" s="453"/>
      <c r="I76" s="365"/>
      <c r="J76" s="366"/>
      <c r="K76" s="367"/>
      <c r="L76" s="368"/>
      <c r="M76" s="377"/>
    </row>
    <row r="77" spans="1:13" ht="24" x14ac:dyDescent="0.25">
      <c r="A77" s="370">
        <v>69</v>
      </c>
      <c r="B77" s="452">
        <v>45289</v>
      </c>
      <c r="C77" s="360" t="s">
        <v>534</v>
      </c>
      <c r="D77" s="454">
        <v>3000</v>
      </c>
      <c r="E77" s="455" t="s">
        <v>851</v>
      </c>
      <c r="F77" s="456" t="s">
        <v>605</v>
      </c>
      <c r="G77" s="457" t="s">
        <v>826</v>
      </c>
      <c r="H77" s="453"/>
      <c r="I77" s="365"/>
      <c r="J77" s="366"/>
      <c r="K77" s="367"/>
      <c r="L77" s="368"/>
      <c r="M77" s="377"/>
    </row>
    <row r="78" spans="1:13" ht="24" x14ac:dyDescent="0.25">
      <c r="A78" s="358">
        <v>70</v>
      </c>
      <c r="B78" s="452">
        <v>45289</v>
      </c>
      <c r="C78" s="360" t="s">
        <v>534</v>
      </c>
      <c r="D78" s="454">
        <v>3000</v>
      </c>
      <c r="E78" s="455" t="s">
        <v>852</v>
      </c>
      <c r="F78" s="456" t="s">
        <v>733</v>
      </c>
      <c r="G78" s="457" t="s">
        <v>827</v>
      </c>
      <c r="H78" s="453"/>
      <c r="I78" s="365"/>
      <c r="J78" s="366"/>
      <c r="K78" s="367"/>
      <c r="L78" s="368"/>
      <c r="M78" s="377"/>
    </row>
    <row r="79" spans="1:13" ht="24" x14ac:dyDescent="0.25">
      <c r="A79" s="370">
        <v>71</v>
      </c>
      <c r="B79" s="452">
        <v>45289</v>
      </c>
      <c r="C79" s="360" t="s">
        <v>534</v>
      </c>
      <c r="D79" s="454">
        <v>5000</v>
      </c>
      <c r="E79" s="455" t="s">
        <v>853</v>
      </c>
      <c r="F79" s="456" t="s">
        <v>793</v>
      </c>
      <c r="G79" s="457" t="s">
        <v>828</v>
      </c>
      <c r="H79" s="453"/>
      <c r="I79" s="365"/>
      <c r="J79" s="366"/>
      <c r="K79" s="367"/>
      <c r="L79" s="368"/>
      <c r="M79" s="377"/>
    </row>
    <row r="80" spans="1:13" ht="24" x14ac:dyDescent="0.25">
      <c r="A80" s="370">
        <v>72</v>
      </c>
      <c r="B80" s="452">
        <v>45289</v>
      </c>
      <c r="C80" s="360" t="s">
        <v>534</v>
      </c>
      <c r="D80" s="454">
        <v>10600</v>
      </c>
      <c r="E80" s="455" t="s">
        <v>854</v>
      </c>
      <c r="F80" s="456" t="s">
        <v>794</v>
      </c>
      <c r="G80" s="457" t="s">
        <v>829</v>
      </c>
      <c r="H80" s="453"/>
      <c r="I80" s="365"/>
      <c r="J80" s="366"/>
      <c r="K80" s="367"/>
      <c r="L80" s="368"/>
      <c r="M80" s="377"/>
    </row>
    <row r="81" spans="1:13" ht="24" x14ac:dyDescent="0.25">
      <c r="A81" s="370">
        <v>73</v>
      </c>
      <c r="B81" s="452">
        <v>45289</v>
      </c>
      <c r="C81" s="360" t="s">
        <v>534</v>
      </c>
      <c r="D81" s="454">
        <v>5600</v>
      </c>
      <c r="E81" s="455" t="s">
        <v>855</v>
      </c>
      <c r="F81" s="456" t="s">
        <v>795</v>
      </c>
      <c r="G81" s="457" t="s">
        <v>830</v>
      </c>
      <c r="H81" s="453"/>
      <c r="I81" s="365"/>
      <c r="J81" s="366"/>
      <c r="K81" s="367"/>
      <c r="L81" s="368"/>
      <c r="M81" s="377"/>
    </row>
    <row r="82" spans="1:13" x14ac:dyDescent="0.25">
      <c r="A82" s="378" t="s">
        <v>256</v>
      </c>
      <c r="B82" s="379"/>
      <c r="C82" s="380"/>
      <c r="D82" s="381"/>
      <c r="E82" s="382"/>
      <c r="F82" s="383"/>
      <c r="G82" s="383"/>
      <c r="H82" s="383"/>
      <c r="I82" s="384"/>
      <c r="J82" s="385"/>
      <c r="K82" s="386"/>
      <c r="L82" s="387"/>
      <c r="M82" s="388"/>
    </row>
    <row r="83" spans="1:13" x14ac:dyDescent="0.25">
      <c r="A83" s="534"/>
      <c r="B83" s="534"/>
      <c r="C83" s="534"/>
      <c r="D83" s="534"/>
      <c r="E83" s="534"/>
      <c r="F83" s="534"/>
      <c r="G83" s="534"/>
      <c r="H83" s="534"/>
      <c r="I83" s="534"/>
      <c r="J83" s="534"/>
      <c r="K83" s="534"/>
      <c r="L83" s="534"/>
      <c r="M83" s="534"/>
    </row>
    <row r="84" spans="1:13" ht="16.5" customHeight="1" x14ac:dyDescent="0.3">
      <c r="A84" s="495" t="s">
        <v>417</v>
      </c>
      <c r="B84" s="539" t="s">
        <v>477</v>
      </c>
      <c r="C84" s="539"/>
      <c r="D84" s="539"/>
      <c r="E84" s="539"/>
      <c r="F84" s="539"/>
      <c r="G84" s="539"/>
      <c r="H84" s="539"/>
      <c r="I84" s="539"/>
      <c r="J84" s="539"/>
      <c r="K84" s="539"/>
      <c r="L84" s="539"/>
      <c r="M84" s="539"/>
    </row>
    <row r="85" spans="1:13" ht="39" customHeight="1" x14ac:dyDescent="0.25">
      <c r="A85" s="496" t="s">
        <v>437</v>
      </c>
      <c r="B85" s="538" t="s">
        <v>478</v>
      </c>
      <c r="C85" s="538"/>
      <c r="D85" s="538"/>
      <c r="E85" s="538"/>
      <c r="F85" s="538"/>
      <c r="G85" s="538"/>
      <c r="H85" s="538"/>
      <c r="I85" s="538"/>
      <c r="J85" s="538"/>
      <c r="K85" s="538"/>
      <c r="L85" s="538"/>
      <c r="M85" s="538"/>
    </row>
    <row r="86" spans="1:13" ht="44.25" customHeight="1" x14ac:dyDescent="0.25">
      <c r="A86" s="496" t="s">
        <v>438</v>
      </c>
      <c r="B86" s="538" t="s">
        <v>510</v>
      </c>
      <c r="C86" s="538"/>
      <c r="D86" s="538"/>
      <c r="E86" s="538"/>
      <c r="F86" s="538"/>
      <c r="G86" s="538"/>
      <c r="H86" s="538"/>
      <c r="I86" s="538"/>
      <c r="J86" s="538"/>
      <c r="K86" s="538"/>
      <c r="L86" s="538"/>
      <c r="M86" s="538"/>
    </row>
    <row r="87" spans="1:13" ht="28.95" customHeight="1" x14ac:dyDescent="0.3">
      <c r="A87" s="495" t="s">
        <v>439</v>
      </c>
      <c r="B87" s="538" t="s">
        <v>490</v>
      </c>
      <c r="C87" s="538"/>
      <c r="D87" s="538"/>
      <c r="E87" s="538"/>
      <c r="F87" s="538"/>
      <c r="G87" s="538"/>
      <c r="H87" s="538"/>
      <c r="I87" s="538"/>
      <c r="J87" s="538"/>
      <c r="K87" s="538"/>
      <c r="L87" s="538"/>
      <c r="M87" s="538"/>
    </row>
    <row r="88" spans="1:13" s="389" customFormat="1" ht="17.25" customHeight="1" x14ac:dyDescent="0.3">
      <c r="A88" s="497" t="s">
        <v>485</v>
      </c>
      <c r="B88" s="538" t="s">
        <v>511</v>
      </c>
      <c r="C88" s="538"/>
      <c r="D88" s="538"/>
      <c r="E88" s="538"/>
      <c r="F88" s="538"/>
      <c r="G88" s="538"/>
      <c r="H88" s="538"/>
      <c r="I88" s="538"/>
      <c r="J88" s="538"/>
      <c r="K88" s="538"/>
      <c r="L88" s="538"/>
      <c r="M88" s="538"/>
    </row>
    <row r="89" spans="1:13" ht="17.25" customHeight="1" x14ac:dyDescent="0.3">
      <c r="A89" s="495"/>
      <c r="B89" s="538"/>
      <c r="C89" s="538"/>
      <c r="D89" s="538"/>
      <c r="E89" s="538"/>
      <c r="F89" s="538"/>
      <c r="G89" s="538"/>
      <c r="H89" s="538"/>
      <c r="I89" s="538"/>
      <c r="J89" s="538"/>
      <c r="K89" s="538"/>
      <c r="L89" s="538"/>
      <c r="M89" s="538"/>
    </row>
    <row r="90" spans="1:13" s="225" customFormat="1" ht="27" customHeight="1" x14ac:dyDescent="0.25">
      <c r="A90" s="535" t="s">
        <v>93</v>
      </c>
      <c r="B90" s="535"/>
      <c r="C90" s="390"/>
      <c r="D90" s="332"/>
      <c r="E90" s="390"/>
      <c r="F90" s="390"/>
      <c r="G90" s="332"/>
      <c r="H90" s="390"/>
      <c r="I90" s="390"/>
      <c r="J90" s="332"/>
      <c r="K90" s="498"/>
      <c r="L90" s="390"/>
      <c r="M90" s="332"/>
    </row>
    <row r="91" spans="1:13" s="225" customFormat="1" ht="15" customHeight="1" x14ac:dyDescent="0.25">
      <c r="A91" s="390"/>
      <c r="B91" s="332"/>
      <c r="C91" s="391"/>
      <c r="D91" s="392"/>
      <c r="E91" s="391"/>
      <c r="F91" s="390"/>
      <c r="G91" s="332"/>
      <c r="H91" s="393"/>
      <c r="I91" s="390"/>
      <c r="J91" s="332"/>
      <c r="K91" s="498"/>
      <c r="L91" s="390"/>
      <c r="M91" s="332"/>
    </row>
    <row r="92" spans="1:13" s="320" customFormat="1" ht="22.95" customHeight="1" x14ac:dyDescent="0.25">
      <c r="A92" s="390"/>
      <c r="B92" s="332"/>
      <c r="C92" s="528" t="s">
        <v>248</v>
      </c>
      <c r="D92" s="528"/>
      <c r="E92" s="528"/>
      <c r="F92" s="390"/>
      <c r="G92" s="332"/>
      <c r="H92" s="536" t="s">
        <v>386</v>
      </c>
      <c r="I92" s="394"/>
      <c r="J92" s="332"/>
      <c r="K92" s="498"/>
      <c r="L92" s="390"/>
      <c r="M92" s="332"/>
    </row>
    <row r="93" spans="1:13" s="320" customFormat="1" ht="40.5" customHeight="1" x14ac:dyDescent="0.25">
      <c r="A93" s="390"/>
      <c r="B93" s="332"/>
      <c r="C93" s="390"/>
      <c r="D93" s="332"/>
      <c r="E93" s="390"/>
      <c r="F93" s="390"/>
      <c r="G93" s="332"/>
      <c r="H93" s="537"/>
      <c r="I93" s="394"/>
      <c r="J93" s="332"/>
      <c r="K93" s="498"/>
      <c r="L93" s="390"/>
      <c r="M93" s="332"/>
    </row>
    <row r="94" spans="1:13" s="320" customFormat="1" ht="21" customHeight="1" x14ac:dyDescent="0.25">
      <c r="A94" s="390"/>
      <c r="B94" s="332"/>
      <c r="C94" s="528" t="s">
        <v>123</v>
      </c>
      <c r="D94" s="528"/>
      <c r="E94" s="528"/>
      <c r="F94" s="390"/>
      <c r="G94" s="332"/>
      <c r="H94" s="390"/>
      <c r="I94" s="390"/>
      <c r="J94" s="332"/>
      <c r="K94" s="498"/>
      <c r="L94" s="390"/>
      <c r="M94" s="332"/>
    </row>
    <row r="95" spans="1:13" s="320" customFormat="1" ht="15" customHeight="1" x14ac:dyDescent="0.25">
      <c r="A95" s="173"/>
      <c r="B95" s="173"/>
      <c r="C95" s="173"/>
      <c r="D95" s="173"/>
      <c r="E95" s="343"/>
      <c r="F95" s="173"/>
      <c r="G95" s="173"/>
      <c r="H95" s="173"/>
      <c r="I95" s="173"/>
      <c r="J95" s="173"/>
      <c r="K95" s="224"/>
      <c r="L95" s="173"/>
      <c r="M95" s="173"/>
    </row>
    <row r="96" spans="1:13" s="320" customFormat="1" x14ac:dyDescent="0.25">
      <c r="A96" s="173"/>
      <c r="B96" s="173"/>
      <c r="C96" s="173"/>
      <c r="D96" s="173"/>
      <c r="E96" s="343"/>
      <c r="F96" s="173"/>
      <c r="G96" s="173"/>
      <c r="H96" s="173"/>
      <c r="I96" s="173"/>
      <c r="J96" s="173"/>
      <c r="K96" s="224"/>
      <c r="L96" s="173"/>
      <c r="M96" s="173"/>
    </row>
    <row r="97" spans="1:13" s="320" customFormat="1" x14ac:dyDescent="0.25">
      <c r="A97" s="173"/>
      <c r="B97" s="173"/>
      <c r="C97" s="173"/>
      <c r="D97" s="173"/>
      <c r="E97" s="343"/>
      <c r="F97" s="173"/>
      <c r="G97" s="173"/>
      <c r="H97" s="173"/>
      <c r="I97" s="173"/>
      <c r="J97" s="173"/>
      <c r="K97" s="224"/>
      <c r="L97" s="173"/>
      <c r="M97" s="173"/>
    </row>
    <row r="98" spans="1:13" x14ac:dyDescent="0.25">
      <c r="A98" s="173"/>
      <c r="B98" s="173"/>
      <c r="C98" s="173"/>
      <c r="D98" s="173"/>
      <c r="F98" s="173"/>
      <c r="G98" s="173"/>
      <c r="H98" s="173"/>
      <c r="I98" s="173"/>
      <c r="J98" s="173"/>
      <c r="K98" s="224"/>
      <c r="L98" s="173"/>
      <c r="M98" s="173"/>
    </row>
    <row r="99" spans="1:13" s="174" customFormat="1" ht="13.8" x14ac:dyDescent="0.25">
      <c r="A99" s="173"/>
      <c r="B99" s="173"/>
      <c r="C99" s="173"/>
      <c r="D99" s="173"/>
      <c r="E99" s="173"/>
      <c r="F99" s="173"/>
      <c r="G99" s="173"/>
      <c r="H99" s="173"/>
      <c r="I99" s="173"/>
      <c r="J99" s="173"/>
      <c r="K99" s="224"/>
      <c r="L99" s="173"/>
      <c r="M99" s="173"/>
    </row>
    <row r="100" spans="1:13" s="174" customFormat="1" x14ac:dyDescent="0.25">
      <c r="A100" s="343"/>
      <c r="B100" s="343"/>
      <c r="C100" s="343"/>
      <c r="D100" s="343"/>
      <c r="E100" s="343"/>
      <c r="F100" s="395"/>
      <c r="G100" s="395"/>
      <c r="H100" s="395"/>
      <c r="I100" s="343"/>
      <c r="J100" s="343"/>
      <c r="K100" s="389"/>
      <c r="L100" s="343"/>
      <c r="M100" s="343"/>
    </row>
    <row r="101" spans="1:13" s="174" customFormat="1" ht="15" customHeight="1" x14ac:dyDescent="0.25">
      <c r="A101" s="343"/>
      <c r="B101" s="343"/>
      <c r="C101" s="343"/>
      <c r="D101" s="343"/>
      <c r="E101" s="343"/>
      <c r="F101" s="395"/>
      <c r="G101" s="395"/>
      <c r="H101" s="395"/>
      <c r="I101" s="343"/>
      <c r="J101" s="343"/>
      <c r="K101" s="389"/>
      <c r="L101" s="343"/>
      <c r="M101" s="343"/>
    </row>
    <row r="102" spans="1:13" s="174" customFormat="1" x14ac:dyDescent="0.25">
      <c r="A102" s="343"/>
      <c r="B102" s="343"/>
      <c r="C102" s="343"/>
      <c r="D102" s="343"/>
      <c r="E102" s="343"/>
      <c r="F102" s="395"/>
      <c r="G102" s="395"/>
      <c r="H102" s="395"/>
      <c r="I102" s="343"/>
      <c r="J102" s="343"/>
      <c r="K102" s="389"/>
      <c r="L102" s="343"/>
      <c r="M102" s="343"/>
    </row>
    <row r="103" spans="1:13" s="173" customFormat="1" x14ac:dyDescent="0.25">
      <c r="A103" s="343"/>
      <c r="B103" s="343"/>
      <c r="C103" s="343"/>
      <c r="D103" s="343"/>
      <c r="E103" s="343"/>
      <c r="F103" s="395"/>
      <c r="G103" s="395"/>
      <c r="H103" s="395"/>
      <c r="I103" s="343"/>
      <c r="J103" s="343"/>
      <c r="K103" s="389"/>
      <c r="L103" s="343"/>
      <c r="M103" s="343"/>
    </row>
    <row r="104" spans="1:13" s="173" customFormat="1" x14ac:dyDescent="0.25">
      <c r="A104" s="343"/>
      <c r="B104" s="343"/>
      <c r="C104" s="343"/>
      <c r="D104" s="343"/>
      <c r="E104" s="343"/>
      <c r="F104" s="395"/>
      <c r="G104" s="395"/>
      <c r="H104" s="395"/>
      <c r="I104" s="343"/>
      <c r="J104" s="343"/>
      <c r="K104" s="389"/>
      <c r="L104" s="343"/>
      <c r="M104" s="343"/>
    </row>
    <row r="105" spans="1:13" s="173" customFormat="1" x14ac:dyDescent="0.25">
      <c r="A105" s="343"/>
      <c r="B105" s="343"/>
      <c r="C105" s="343"/>
      <c r="D105" s="343"/>
      <c r="E105" s="343"/>
      <c r="F105" s="395"/>
      <c r="G105" s="395"/>
      <c r="H105" s="395"/>
      <c r="I105" s="343"/>
      <c r="J105" s="343"/>
      <c r="K105" s="389"/>
      <c r="L105" s="343"/>
      <c r="M105" s="343"/>
    </row>
    <row r="106" spans="1:13" s="173" customFormat="1" x14ac:dyDescent="0.25">
      <c r="A106" s="343"/>
      <c r="B106" s="343"/>
      <c r="C106" s="343"/>
      <c r="D106" s="343"/>
      <c r="E106" s="343"/>
      <c r="F106" s="395"/>
      <c r="G106" s="395"/>
      <c r="H106" s="395"/>
      <c r="I106" s="343"/>
      <c r="J106" s="343"/>
      <c r="K106" s="389"/>
      <c r="L106" s="343"/>
      <c r="M106" s="343"/>
    </row>
    <row r="107" spans="1:13" s="173" customFormat="1" x14ac:dyDescent="0.25">
      <c r="A107" s="343"/>
      <c r="B107" s="343"/>
      <c r="C107" s="343"/>
      <c r="D107" s="343"/>
      <c r="E107" s="343"/>
      <c r="F107" s="395"/>
      <c r="G107" s="395"/>
      <c r="H107" s="395"/>
      <c r="I107" s="343"/>
      <c r="J107" s="343"/>
      <c r="K107" s="389"/>
      <c r="L107" s="343"/>
      <c r="M107" s="343"/>
    </row>
    <row r="108" spans="1:13" s="173" customFormat="1" x14ac:dyDescent="0.25">
      <c r="A108" s="343"/>
      <c r="B108" s="343"/>
      <c r="C108" s="343"/>
      <c r="D108" s="343"/>
      <c r="E108" s="343"/>
      <c r="F108" s="395"/>
      <c r="G108" s="395"/>
      <c r="H108" s="395"/>
      <c r="I108" s="343"/>
      <c r="J108" s="343"/>
      <c r="K108" s="389"/>
      <c r="L108" s="343"/>
      <c r="M108" s="343"/>
    </row>
  </sheetData>
  <autoFilter ref="A8:M82"/>
  <mergeCells count="14">
    <mergeCell ref="L2:M2"/>
    <mergeCell ref="C94:E94"/>
    <mergeCell ref="E6:H6"/>
    <mergeCell ref="I6:L6"/>
    <mergeCell ref="A83:M83"/>
    <mergeCell ref="A90:B90"/>
    <mergeCell ref="C92:E92"/>
    <mergeCell ref="H92:H93"/>
    <mergeCell ref="B89:M89"/>
    <mergeCell ref="B87:M87"/>
    <mergeCell ref="B86:M86"/>
    <mergeCell ref="B85:M85"/>
    <mergeCell ref="B84:M84"/>
    <mergeCell ref="B88:M88"/>
  </mergeCells>
  <dataValidations count="3">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F9:F10 F12:F82">
      <formula1>11</formula1>
    </dataValidation>
    <dataValidation allowBlank="1" showInputMessage="1" showErrorMessage="1" error="თვე/დღე/წელი" prompt="თვე/დღე/წელი" sqref="B9:B82"/>
    <dataValidation type="list" allowBlank="1" showInputMessage="1" showErrorMessage="1" errorTitle="შემოსავლის ტიპის შევსების წესი" error="ველში იწერება შემდეგი შემოსავლის ტიპებიდან ერთ-ერთი:_x000a_- ფულადი შემოწირულობები_x000a_- არაფულადი შემოწირულობები_x000a_- საწევრო_x000a_" sqref="C9:C82">
      <formula1>"ფულადი შემოწირულობა, არაფულადი შემოწირულობა, საწევრო"</formula1>
    </dataValidation>
  </dataValidations>
  <printOptions gridLines="1"/>
  <pageMargins left="0.11810804899387577" right="0.11810804899387577" top="0.354329615048119" bottom="0.354329615048119" header="0.31496062992125984" footer="0.31496062992125984"/>
  <pageSetup scale="6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9"/>
  <sheetViews>
    <sheetView showGridLines="0" view="pageBreakPreview" zoomScale="80" zoomScaleSheetLayoutView="80" workbookViewId="0">
      <selection activeCell="C16" sqref="C16"/>
    </sheetView>
  </sheetViews>
  <sheetFormatPr defaultColWidth="9.109375" defaultRowHeight="13.8" x14ac:dyDescent="0.3"/>
  <cols>
    <col min="1" max="1" width="15.6640625" style="20" customWidth="1"/>
    <col min="2" max="2" width="74.109375" style="20" customWidth="1"/>
    <col min="3" max="3" width="14.88671875" style="20" customWidth="1"/>
    <col min="4" max="4" width="14.33203125" style="20" bestFit="1" customWidth="1"/>
    <col min="5" max="5" width="0.6640625" style="20" customWidth="1"/>
    <col min="6" max="16384" width="9.109375" style="20"/>
  </cols>
  <sheetData>
    <row r="1" spans="1:12" x14ac:dyDescent="0.3">
      <c r="A1" s="58" t="s">
        <v>281</v>
      </c>
      <c r="B1" s="92"/>
      <c r="C1" s="542" t="s">
        <v>94</v>
      </c>
      <c r="D1" s="542"/>
      <c r="E1" s="119"/>
    </row>
    <row r="2" spans="1:12" x14ac:dyDescent="0.3">
      <c r="A2" s="59" t="s">
        <v>124</v>
      </c>
      <c r="B2" s="92"/>
      <c r="C2" s="540" t="str">
        <f>'ფორმა N1'!L2</f>
        <v>01.01.2023-31.12.2023</v>
      </c>
      <c r="D2" s="541"/>
      <c r="E2" s="119"/>
    </row>
    <row r="3" spans="1:12" x14ac:dyDescent="0.3">
      <c r="A3" s="59"/>
      <c r="B3" s="92"/>
      <c r="C3" s="223"/>
      <c r="D3" s="223"/>
      <c r="E3" s="119"/>
    </row>
    <row r="4" spans="1:12" s="2" customFormat="1" x14ac:dyDescent="0.3">
      <c r="A4" s="60" t="s">
        <v>254</v>
      </c>
      <c r="B4" s="60"/>
      <c r="C4" s="59"/>
      <c r="D4" s="59"/>
      <c r="E4" s="88"/>
      <c r="L4" s="20"/>
    </row>
    <row r="5" spans="1:12" s="2" customFormat="1" x14ac:dyDescent="0.3">
      <c r="A5" s="95" t="str">
        <f>'ფორმა N1'!D4</f>
        <v>მოქალაქეთა პოლიტიკური გაერთიანება „ლელო საქართველოსთვის“</v>
      </c>
      <c r="B5" s="90"/>
      <c r="C5" s="45"/>
      <c r="D5" s="45"/>
      <c r="E5" s="88"/>
    </row>
    <row r="6" spans="1:12" s="2" customFormat="1" x14ac:dyDescent="0.3">
      <c r="A6" s="60"/>
      <c r="B6" s="60"/>
      <c r="C6" s="59"/>
      <c r="D6" s="59"/>
      <c r="E6" s="88"/>
    </row>
    <row r="7" spans="1:12" s="6" customFormat="1" x14ac:dyDescent="0.3">
      <c r="A7" s="218"/>
      <c r="B7" s="218"/>
      <c r="C7" s="61"/>
      <c r="D7" s="61"/>
      <c r="E7" s="120"/>
    </row>
    <row r="8" spans="1:12" s="6" customFormat="1" ht="27.6" x14ac:dyDescent="0.3">
      <c r="A8" s="86" t="s">
        <v>64</v>
      </c>
      <c r="B8" s="62" t="s">
        <v>11</v>
      </c>
      <c r="C8" s="62" t="s">
        <v>10</v>
      </c>
      <c r="D8" s="62" t="s">
        <v>9</v>
      </c>
      <c r="E8" s="120"/>
    </row>
    <row r="9" spans="1:12" s="9" customFormat="1" ht="16.2" x14ac:dyDescent="0.25">
      <c r="A9" s="13">
        <v>1</v>
      </c>
      <c r="B9" s="13" t="s">
        <v>57</v>
      </c>
      <c r="C9" s="411">
        <f>SUM(C10,C14,C54,C57,C58,C59,C76)</f>
        <v>0</v>
      </c>
      <c r="D9" s="411">
        <f>SUM(D10,D14,D54,D57,D58,D59,D65,D72,D73)</f>
        <v>0</v>
      </c>
      <c r="E9" s="407"/>
    </row>
    <row r="10" spans="1:12" s="9" customFormat="1" ht="16.2" x14ac:dyDescent="0.25">
      <c r="A10" s="14">
        <v>1.1000000000000001</v>
      </c>
      <c r="B10" s="14" t="s">
        <v>58</v>
      </c>
      <c r="C10" s="412">
        <f>SUM(C11:C13)</f>
        <v>0</v>
      </c>
      <c r="D10" s="412">
        <f>SUM(D11:D13)</f>
        <v>0</v>
      </c>
      <c r="E10" s="407"/>
    </row>
    <row r="11" spans="1:12" s="9" customFormat="1" ht="16.5" customHeight="1" x14ac:dyDescent="0.25">
      <c r="A11" s="16" t="s">
        <v>30</v>
      </c>
      <c r="B11" s="16" t="s">
        <v>59</v>
      </c>
      <c r="C11" s="413"/>
      <c r="D11" s="414"/>
      <c r="E11" s="407"/>
    </row>
    <row r="12" spans="1:12" ht="16.5" customHeight="1" x14ac:dyDescent="0.3">
      <c r="A12" s="16" t="s">
        <v>31</v>
      </c>
      <c r="B12" s="16" t="s">
        <v>0</v>
      </c>
      <c r="C12" s="413"/>
      <c r="D12" s="414"/>
      <c r="E12" s="408"/>
    </row>
    <row r="13" spans="1:12" s="3" customFormat="1" x14ac:dyDescent="0.25">
      <c r="A13" s="312" t="s">
        <v>71</v>
      </c>
      <c r="B13" s="69" t="s">
        <v>487</v>
      </c>
      <c r="C13" s="413"/>
      <c r="D13" s="413"/>
      <c r="E13" s="409"/>
    </row>
    <row r="14" spans="1:12" x14ac:dyDescent="0.3">
      <c r="A14" s="14">
        <v>1.2</v>
      </c>
      <c r="B14" s="14" t="s">
        <v>60</v>
      </c>
      <c r="C14" s="412">
        <f>SUM(C15,C18,C30:C33,C36,C37,C44,C45,C46,C47,C48,C52,C53)</f>
        <v>0</v>
      </c>
      <c r="D14" s="412">
        <f>SUM(D15,D18,D30:D33,D36,D37,D44,D45,D46,D47,D48,D52,D53)</f>
        <v>0</v>
      </c>
      <c r="E14" s="408"/>
    </row>
    <row r="15" spans="1:12" x14ac:dyDescent="0.3">
      <c r="A15" s="16" t="s">
        <v>32</v>
      </c>
      <c r="B15" s="16" t="s">
        <v>1</v>
      </c>
      <c r="C15" s="412">
        <f>SUM(C16:C17)</f>
        <v>0</v>
      </c>
      <c r="D15" s="412">
        <f>SUM(D16:D17)</f>
        <v>0</v>
      </c>
      <c r="E15" s="408"/>
    </row>
    <row r="16" spans="1:12" ht="17.25" customHeight="1" x14ac:dyDescent="0.3">
      <c r="A16" s="17" t="s">
        <v>84</v>
      </c>
      <c r="B16" s="17" t="s">
        <v>61</v>
      </c>
      <c r="C16" s="415"/>
      <c r="D16" s="416"/>
      <c r="E16" s="408"/>
    </row>
    <row r="17" spans="1:5" ht="17.25" customHeight="1" x14ac:dyDescent="0.3">
      <c r="A17" s="17" t="s">
        <v>85</v>
      </c>
      <c r="B17" s="17" t="s">
        <v>62</v>
      </c>
      <c r="C17" s="415"/>
      <c r="D17" s="416"/>
      <c r="E17" s="408"/>
    </row>
    <row r="18" spans="1:5" x14ac:dyDescent="0.3">
      <c r="A18" s="16" t="s">
        <v>33</v>
      </c>
      <c r="B18" s="16" t="s">
        <v>2</v>
      </c>
      <c r="C18" s="412">
        <f>SUM(C19:C24,C29)</f>
        <v>0</v>
      </c>
      <c r="D18" s="412">
        <f>SUM(D19:D24,D29)</f>
        <v>0</v>
      </c>
      <c r="E18" s="408"/>
    </row>
    <row r="19" spans="1:5" ht="27.6" x14ac:dyDescent="0.3">
      <c r="A19" s="17" t="s">
        <v>12</v>
      </c>
      <c r="B19" s="17" t="s">
        <v>231</v>
      </c>
      <c r="C19" s="417"/>
      <c r="D19" s="418"/>
      <c r="E19" s="408"/>
    </row>
    <row r="20" spans="1:5" x14ac:dyDescent="0.3">
      <c r="A20" s="17" t="s">
        <v>13</v>
      </c>
      <c r="B20" s="17" t="s">
        <v>14</v>
      </c>
      <c r="C20" s="417"/>
      <c r="D20" s="418"/>
      <c r="E20" s="408"/>
    </row>
    <row r="21" spans="1:5" ht="27.6" x14ac:dyDescent="0.3">
      <c r="A21" s="17" t="s">
        <v>261</v>
      </c>
      <c r="B21" s="17" t="s">
        <v>22</v>
      </c>
      <c r="C21" s="417"/>
      <c r="D21" s="418"/>
      <c r="E21" s="408"/>
    </row>
    <row r="22" spans="1:5" x14ac:dyDescent="0.3">
      <c r="A22" s="17" t="s">
        <v>262</v>
      </c>
      <c r="B22" s="17" t="s">
        <v>15</v>
      </c>
      <c r="C22" s="417"/>
      <c r="D22" s="418"/>
      <c r="E22" s="408"/>
    </row>
    <row r="23" spans="1:5" x14ac:dyDescent="0.3">
      <c r="A23" s="17" t="s">
        <v>263</v>
      </c>
      <c r="B23" s="17" t="s">
        <v>16</v>
      </c>
      <c r="C23" s="417"/>
      <c r="D23" s="418"/>
      <c r="E23" s="408"/>
    </row>
    <row r="24" spans="1:5" x14ac:dyDescent="0.3">
      <c r="A24" s="17" t="s">
        <v>264</v>
      </c>
      <c r="B24" s="17" t="s">
        <v>17</v>
      </c>
      <c r="C24" s="419">
        <f>SUM(C25:C28)</f>
        <v>0</v>
      </c>
      <c r="D24" s="419">
        <f>SUM(D25:D28)</f>
        <v>0</v>
      </c>
      <c r="E24" s="408"/>
    </row>
    <row r="25" spans="1:5" ht="16.5" customHeight="1" x14ac:dyDescent="0.3">
      <c r="A25" s="18" t="s">
        <v>265</v>
      </c>
      <c r="B25" s="18" t="s">
        <v>18</v>
      </c>
      <c r="C25" s="417"/>
      <c r="D25" s="418"/>
      <c r="E25" s="408"/>
    </row>
    <row r="26" spans="1:5" ht="16.5" customHeight="1" x14ac:dyDescent="0.3">
      <c r="A26" s="18" t="s">
        <v>266</v>
      </c>
      <c r="B26" s="18" t="s">
        <v>19</v>
      </c>
      <c r="C26" s="417"/>
      <c r="D26" s="418"/>
      <c r="E26" s="408"/>
    </row>
    <row r="27" spans="1:5" ht="16.5" customHeight="1" x14ac:dyDescent="0.3">
      <c r="A27" s="18" t="s">
        <v>267</v>
      </c>
      <c r="B27" s="18" t="s">
        <v>20</v>
      </c>
      <c r="C27" s="417"/>
      <c r="D27" s="418"/>
      <c r="E27" s="408"/>
    </row>
    <row r="28" spans="1:5" ht="16.5" customHeight="1" x14ac:dyDescent="0.3">
      <c r="A28" s="18" t="s">
        <v>268</v>
      </c>
      <c r="B28" s="18" t="s">
        <v>23</v>
      </c>
      <c r="C28" s="417"/>
      <c r="D28" s="418"/>
      <c r="E28" s="408"/>
    </row>
    <row r="29" spans="1:5" x14ac:dyDescent="0.3">
      <c r="A29" s="17" t="s">
        <v>269</v>
      </c>
      <c r="B29" s="17" t="s">
        <v>21</v>
      </c>
      <c r="C29" s="417"/>
      <c r="D29" s="418"/>
      <c r="E29" s="408"/>
    </row>
    <row r="30" spans="1:5" x14ac:dyDescent="0.3">
      <c r="A30" s="16" t="s">
        <v>34</v>
      </c>
      <c r="B30" s="16" t="s">
        <v>3</v>
      </c>
      <c r="C30" s="413"/>
      <c r="D30" s="414"/>
      <c r="E30" s="408"/>
    </row>
    <row r="31" spans="1:5" x14ac:dyDescent="0.3">
      <c r="A31" s="16" t="s">
        <v>35</v>
      </c>
      <c r="B31" s="16" t="s">
        <v>4</v>
      </c>
      <c r="C31" s="413"/>
      <c r="D31" s="414"/>
      <c r="E31" s="408"/>
    </row>
    <row r="32" spans="1:5" x14ac:dyDescent="0.3">
      <c r="A32" s="16" t="s">
        <v>36</v>
      </c>
      <c r="B32" s="16" t="s">
        <v>5</v>
      </c>
      <c r="C32" s="413"/>
      <c r="D32" s="414"/>
      <c r="E32" s="408"/>
    </row>
    <row r="33" spans="1:5" x14ac:dyDescent="0.3">
      <c r="A33" s="16" t="s">
        <v>37</v>
      </c>
      <c r="B33" s="16" t="s">
        <v>63</v>
      </c>
      <c r="C33" s="412">
        <f>SUM(C34:C35)</f>
        <v>0</v>
      </c>
      <c r="D33" s="412">
        <f>SUM(D34:D35)</f>
        <v>0</v>
      </c>
      <c r="E33" s="408"/>
    </row>
    <row r="34" spans="1:5" x14ac:dyDescent="0.3">
      <c r="A34" s="17" t="s">
        <v>270</v>
      </c>
      <c r="B34" s="17" t="s">
        <v>56</v>
      </c>
      <c r="C34" s="413"/>
      <c r="D34" s="414"/>
      <c r="E34" s="408"/>
    </row>
    <row r="35" spans="1:5" x14ac:dyDescent="0.3">
      <c r="A35" s="17" t="s">
        <v>271</v>
      </c>
      <c r="B35" s="17" t="s">
        <v>55</v>
      </c>
      <c r="C35" s="413"/>
      <c r="D35" s="414"/>
      <c r="E35" s="408"/>
    </row>
    <row r="36" spans="1:5" x14ac:dyDescent="0.3">
      <c r="A36" s="16" t="s">
        <v>38</v>
      </c>
      <c r="B36" s="16" t="s">
        <v>49</v>
      </c>
      <c r="C36" s="413"/>
      <c r="D36" s="414"/>
      <c r="E36" s="408"/>
    </row>
    <row r="37" spans="1:5" x14ac:dyDescent="0.3">
      <c r="A37" s="16" t="s">
        <v>39</v>
      </c>
      <c r="B37" s="16" t="s">
        <v>319</v>
      </c>
      <c r="C37" s="412">
        <f>SUM(C38:C43)</f>
        <v>0</v>
      </c>
      <c r="D37" s="412">
        <f>SUM(D38:D43)</f>
        <v>0</v>
      </c>
      <c r="E37" s="408"/>
    </row>
    <row r="38" spans="1:5" x14ac:dyDescent="0.3">
      <c r="A38" s="17" t="s">
        <v>316</v>
      </c>
      <c r="B38" s="17" t="s">
        <v>320</v>
      </c>
      <c r="C38" s="413"/>
      <c r="D38" s="413"/>
      <c r="E38" s="408"/>
    </row>
    <row r="39" spans="1:5" x14ac:dyDescent="0.3">
      <c r="A39" s="17" t="s">
        <v>317</v>
      </c>
      <c r="B39" s="17" t="s">
        <v>321</v>
      </c>
      <c r="C39" s="413"/>
      <c r="D39" s="413"/>
      <c r="E39" s="408"/>
    </row>
    <row r="40" spans="1:5" x14ac:dyDescent="0.3">
      <c r="A40" s="17" t="s">
        <v>318</v>
      </c>
      <c r="B40" s="17" t="s">
        <v>324</v>
      </c>
      <c r="C40" s="413"/>
      <c r="D40" s="414"/>
      <c r="E40" s="408"/>
    </row>
    <row r="41" spans="1:5" x14ac:dyDescent="0.3">
      <c r="A41" s="17" t="s">
        <v>323</v>
      </c>
      <c r="B41" s="17" t="s">
        <v>325</v>
      </c>
      <c r="C41" s="413"/>
      <c r="D41" s="414"/>
      <c r="E41" s="408"/>
    </row>
    <row r="42" spans="1:5" x14ac:dyDescent="0.3">
      <c r="A42" s="17" t="s">
        <v>326</v>
      </c>
      <c r="B42" s="17" t="s">
        <v>401</v>
      </c>
      <c r="C42" s="413"/>
      <c r="D42" s="414"/>
      <c r="E42" s="408"/>
    </row>
    <row r="43" spans="1:5" x14ac:dyDescent="0.3">
      <c r="A43" s="17" t="s">
        <v>402</v>
      </c>
      <c r="B43" s="17" t="s">
        <v>322</v>
      </c>
      <c r="C43" s="413"/>
      <c r="D43" s="414"/>
      <c r="E43" s="408"/>
    </row>
    <row r="44" spans="1:5" ht="27.6" x14ac:dyDescent="0.3">
      <c r="A44" s="16" t="s">
        <v>40</v>
      </c>
      <c r="B44" s="16" t="s">
        <v>28</v>
      </c>
      <c r="C44" s="413"/>
      <c r="D44" s="414"/>
      <c r="E44" s="408"/>
    </row>
    <row r="45" spans="1:5" x14ac:dyDescent="0.3">
      <c r="A45" s="16" t="s">
        <v>41</v>
      </c>
      <c r="B45" s="16" t="s">
        <v>24</v>
      </c>
      <c r="C45" s="413"/>
      <c r="D45" s="414"/>
      <c r="E45" s="408"/>
    </row>
    <row r="46" spans="1:5" x14ac:dyDescent="0.3">
      <c r="A46" s="16" t="s">
        <v>42</v>
      </c>
      <c r="B46" s="16" t="s">
        <v>25</v>
      </c>
      <c r="C46" s="413"/>
      <c r="D46" s="414"/>
      <c r="E46" s="408"/>
    </row>
    <row r="47" spans="1:5" x14ac:dyDescent="0.3">
      <c r="A47" s="16" t="s">
        <v>43</v>
      </c>
      <c r="B47" s="16" t="s">
        <v>26</v>
      </c>
      <c r="C47" s="413"/>
      <c r="D47" s="414"/>
      <c r="E47" s="408"/>
    </row>
    <row r="48" spans="1:5" x14ac:dyDescent="0.3">
      <c r="A48" s="16" t="s">
        <v>44</v>
      </c>
      <c r="B48" s="16" t="s">
        <v>276</v>
      </c>
      <c r="C48" s="412">
        <f>SUM(C49:C51)</f>
        <v>0</v>
      </c>
      <c r="D48" s="412">
        <f>SUM(D49:D51)</f>
        <v>0</v>
      </c>
      <c r="E48" s="408"/>
    </row>
    <row r="49" spans="1:5" x14ac:dyDescent="0.3">
      <c r="A49" s="78" t="s">
        <v>331</v>
      </c>
      <c r="B49" s="78" t="s">
        <v>334</v>
      </c>
      <c r="C49" s="413"/>
      <c r="D49" s="414"/>
      <c r="E49" s="408"/>
    </row>
    <row r="50" spans="1:5" x14ac:dyDescent="0.3">
      <c r="A50" s="78" t="s">
        <v>332</v>
      </c>
      <c r="B50" s="78" t="s">
        <v>333</v>
      </c>
      <c r="C50" s="413"/>
      <c r="D50" s="414"/>
      <c r="E50" s="408"/>
    </row>
    <row r="51" spans="1:5" x14ac:dyDescent="0.3">
      <c r="A51" s="78" t="s">
        <v>335</v>
      </c>
      <c r="B51" s="78" t="s">
        <v>336</v>
      </c>
      <c r="C51" s="413"/>
      <c r="D51" s="414"/>
      <c r="E51" s="408"/>
    </row>
    <row r="52" spans="1:5" ht="26.25" customHeight="1" x14ac:dyDescent="0.3">
      <c r="A52" s="16" t="s">
        <v>45</v>
      </c>
      <c r="B52" s="16" t="s">
        <v>29</v>
      </c>
      <c r="C52" s="413"/>
      <c r="D52" s="414"/>
      <c r="E52" s="408"/>
    </row>
    <row r="53" spans="1:5" x14ac:dyDescent="0.3">
      <c r="A53" s="16" t="s">
        <v>46</v>
      </c>
      <c r="B53" s="16" t="s">
        <v>6</v>
      </c>
      <c r="C53" s="413"/>
      <c r="D53" s="414"/>
      <c r="E53" s="408"/>
    </row>
    <row r="54" spans="1:5" ht="27.6" x14ac:dyDescent="0.3">
      <c r="A54" s="14">
        <v>1.3</v>
      </c>
      <c r="B54" s="68" t="s">
        <v>360</v>
      </c>
      <c r="C54" s="412">
        <f>SUM(C55:C56)</f>
        <v>0</v>
      </c>
      <c r="D54" s="412">
        <f>SUM(D55:D56)</f>
        <v>0</v>
      </c>
      <c r="E54" s="408"/>
    </row>
    <row r="55" spans="1:5" ht="27.6" x14ac:dyDescent="0.3">
      <c r="A55" s="16" t="s">
        <v>50</v>
      </c>
      <c r="B55" s="16" t="s">
        <v>48</v>
      </c>
      <c r="C55" s="413"/>
      <c r="D55" s="414"/>
      <c r="E55" s="408"/>
    </row>
    <row r="56" spans="1:5" x14ac:dyDescent="0.3">
      <c r="A56" s="16" t="s">
        <v>51</v>
      </c>
      <c r="B56" s="16" t="s">
        <v>47</v>
      </c>
      <c r="C56" s="413"/>
      <c r="D56" s="414"/>
      <c r="E56" s="408"/>
    </row>
    <row r="57" spans="1:5" x14ac:dyDescent="0.3">
      <c r="A57" s="14">
        <v>1.4</v>
      </c>
      <c r="B57" s="14" t="s">
        <v>362</v>
      </c>
      <c r="C57" s="413"/>
      <c r="D57" s="414"/>
      <c r="E57" s="408"/>
    </row>
    <row r="58" spans="1:5" x14ac:dyDescent="0.3">
      <c r="A58" s="14">
        <v>1.5</v>
      </c>
      <c r="B58" s="14" t="s">
        <v>7</v>
      </c>
      <c r="C58" s="417"/>
      <c r="D58" s="418"/>
      <c r="E58" s="408"/>
    </row>
    <row r="59" spans="1:5" x14ac:dyDescent="0.3">
      <c r="A59" s="14">
        <v>1.6</v>
      </c>
      <c r="B59" s="31" t="s">
        <v>8</v>
      </c>
      <c r="C59" s="412">
        <f>SUM(C60:C64)</f>
        <v>0</v>
      </c>
      <c r="D59" s="412">
        <f>SUM(D60:D64)</f>
        <v>0</v>
      </c>
      <c r="E59" s="408"/>
    </row>
    <row r="60" spans="1:5" x14ac:dyDescent="0.3">
      <c r="A60" s="16" t="s">
        <v>277</v>
      </c>
      <c r="B60" s="32" t="s">
        <v>52</v>
      </c>
      <c r="C60" s="417"/>
      <c r="D60" s="418"/>
      <c r="E60" s="408"/>
    </row>
    <row r="61" spans="1:5" ht="27.6" x14ac:dyDescent="0.3">
      <c r="A61" s="16" t="s">
        <v>278</v>
      </c>
      <c r="B61" s="32" t="s">
        <v>54</v>
      </c>
      <c r="C61" s="417"/>
      <c r="D61" s="418"/>
      <c r="E61" s="408"/>
    </row>
    <row r="62" spans="1:5" x14ac:dyDescent="0.3">
      <c r="A62" s="16" t="s">
        <v>279</v>
      </c>
      <c r="B62" s="32" t="s">
        <v>53</v>
      </c>
      <c r="C62" s="418"/>
      <c r="D62" s="418"/>
      <c r="E62" s="408"/>
    </row>
    <row r="63" spans="1:5" x14ac:dyDescent="0.3">
      <c r="A63" s="16" t="s">
        <v>280</v>
      </c>
      <c r="B63" s="32" t="s">
        <v>27</v>
      </c>
      <c r="C63" s="417"/>
      <c r="D63" s="418"/>
      <c r="E63" s="408"/>
    </row>
    <row r="64" spans="1:5" x14ac:dyDescent="0.3">
      <c r="A64" s="16" t="s">
        <v>306</v>
      </c>
      <c r="B64" s="145" t="s">
        <v>307</v>
      </c>
      <c r="C64" s="417"/>
      <c r="D64" s="420"/>
      <c r="E64" s="408"/>
    </row>
    <row r="65" spans="1:5" x14ac:dyDescent="0.3">
      <c r="A65" s="13">
        <v>2</v>
      </c>
      <c r="B65" s="33" t="s">
        <v>92</v>
      </c>
      <c r="C65" s="421"/>
      <c r="D65" s="422">
        <f>SUM(D66:D71)</f>
        <v>0</v>
      </c>
      <c r="E65" s="408"/>
    </row>
    <row r="66" spans="1:5" x14ac:dyDescent="0.3">
      <c r="A66" s="15">
        <v>2.1</v>
      </c>
      <c r="B66" s="34" t="s">
        <v>86</v>
      </c>
      <c r="C66" s="421"/>
      <c r="D66" s="423"/>
      <c r="E66" s="408"/>
    </row>
    <row r="67" spans="1:5" x14ac:dyDescent="0.3">
      <c r="A67" s="15">
        <v>2.2000000000000002</v>
      </c>
      <c r="B67" s="34" t="s">
        <v>90</v>
      </c>
      <c r="C67" s="424"/>
      <c r="D67" s="425"/>
      <c r="E67" s="408"/>
    </row>
    <row r="68" spans="1:5" x14ac:dyDescent="0.3">
      <c r="A68" s="15">
        <v>2.2999999999999998</v>
      </c>
      <c r="B68" s="34" t="s">
        <v>89</v>
      </c>
      <c r="C68" s="424"/>
      <c r="D68" s="425"/>
      <c r="E68" s="408"/>
    </row>
    <row r="69" spans="1:5" x14ac:dyDescent="0.3">
      <c r="A69" s="15">
        <v>2.4</v>
      </c>
      <c r="B69" s="34" t="s">
        <v>91</v>
      </c>
      <c r="C69" s="424"/>
      <c r="D69" s="425"/>
      <c r="E69" s="408"/>
    </row>
    <row r="70" spans="1:5" x14ac:dyDescent="0.3">
      <c r="A70" s="15">
        <v>2.5</v>
      </c>
      <c r="B70" s="34" t="s">
        <v>87</v>
      </c>
      <c r="C70" s="424"/>
      <c r="D70" s="425"/>
      <c r="E70" s="408"/>
    </row>
    <row r="71" spans="1:5" x14ac:dyDescent="0.3">
      <c r="A71" s="15">
        <v>2.6</v>
      </c>
      <c r="B71" s="34" t="s">
        <v>88</v>
      </c>
      <c r="C71" s="424"/>
      <c r="D71" s="425"/>
      <c r="E71" s="408"/>
    </row>
    <row r="72" spans="1:5" s="2" customFormat="1" x14ac:dyDescent="0.3">
      <c r="A72" s="13">
        <v>3</v>
      </c>
      <c r="B72" s="170" t="s">
        <v>381</v>
      </c>
      <c r="C72" s="426"/>
      <c r="D72" s="427"/>
      <c r="E72" s="410"/>
    </row>
    <row r="73" spans="1:5" s="2" customFormat="1" x14ac:dyDescent="0.3">
      <c r="A73" s="13">
        <v>4</v>
      </c>
      <c r="B73" s="13" t="s">
        <v>233</v>
      </c>
      <c r="C73" s="426">
        <f>SUM(C74:C75)</f>
        <v>0</v>
      </c>
      <c r="D73" s="428">
        <f>SUM(D74:D75)</f>
        <v>0</v>
      </c>
      <c r="E73" s="410"/>
    </row>
    <row r="74" spans="1:5" s="2" customFormat="1" x14ac:dyDescent="0.3">
      <c r="A74" s="15">
        <v>4.0999999999999996</v>
      </c>
      <c r="B74" s="15" t="s">
        <v>234</v>
      </c>
      <c r="C74" s="429"/>
      <c r="D74" s="429"/>
      <c r="E74" s="85"/>
    </row>
    <row r="75" spans="1:5" s="2" customFormat="1" x14ac:dyDescent="0.3">
      <c r="A75" s="15">
        <v>4.2</v>
      </c>
      <c r="B75" s="15" t="s">
        <v>235</v>
      </c>
      <c r="C75" s="429"/>
      <c r="D75" s="429"/>
      <c r="E75" s="85"/>
    </row>
    <row r="76" spans="1:5" s="2" customFormat="1" x14ac:dyDescent="0.3">
      <c r="A76" s="13">
        <v>5</v>
      </c>
      <c r="B76" s="169" t="s">
        <v>259</v>
      </c>
      <c r="C76" s="429"/>
      <c r="D76" s="430"/>
      <c r="E76" s="85"/>
    </row>
    <row r="77" spans="1:5" s="2" customFormat="1" x14ac:dyDescent="0.3">
      <c r="A77" s="181"/>
      <c r="B77" s="181"/>
      <c r="C77" s="12"/>
      <c r="D77" s="12"/>
      <c r="E77" s="85"/>
    </row>
    <row r="78" spans="1:5" s="2" customFormat="1" ht="29.25" customHeight="1" x14ac:dyDescent="0.3">
      <c r="A78" s="573" t="s">
        <v>465</v>
      </c>
      <c r="B78" s="573"/>
      <c r="C78" s="573"/>
      <c r="D78" s="573"/>
      <c r="E78" s="85"/>
    </row>
    <row r="79" spans="1:5" s="2" customFormat="1" x14ac:dyDescent="0.3">
      <c r="A79" s="181"/>
      <c r="B79" s="181"/>
      <c r="C79" s="12"/>
      <c r="D79" s="12"/>
      <c r="E79" s="85"/>
    </row>
    <row r="80" spans="1:5" s="268" customFormat="1" ht="13.2" x14ac:dyDescent="0.25"/>
    <row r="81" spans="1:9" s="2" customFormat="1" x14ac:dyDescent="0.3">
      <c r="A81" s="53" t="s">
        <v>93</v>
      </c>
      <c r="E81" s="221"/>
    </row>
    <row r="82" spans="1:9" s="2" customFormat="1" x14ac:dyDescent="0.3">
      <c r="E82" s="226"/>
      <c r="F82" s="226"/>
      <c r="G82" s="226"/>
      <c r="H82" s="226"/>
      <c r="I82" s="226"/>
    </row>
    <row r="83" spans="1:9" s="2" customFormat="1" x14ac:dyDescent="0.3">
      <c r="D83" s="12"/>
      <c r="E83" s="226"/>
      <c r="F83" s="226"/>
      <c r="G83" s="226"/>
      <c r="H83" s="226"/>
      <c r="I83" s="226"/>
    </row>
    <row r="84" spans="1:9" s="2" customFormat="1" x14ac:dyDescent="0.3">
      <c r="A84" s="226"/>
      <c r="B84" s="30" t="s">
        <v>403</v>
      </c>
      <c r="D84" s="12"/>
      <c r="E84" s="226"/>
      <c r="F84" s="226"/>
      <c r="G84" s="226"/>
      <c r="H84" s="226"/>
      <c r="I84" s="226"/>
    </row>
    <row r="85" spans="1:9" s="2" customFormat="1" x14ac:dyDescent="0.3">
      <c r="A85" s="226"/>
      <c r="B85" s="574" t="s">
        <v>404</v>
      </c>
      <c r="C85" s="574"/>
      <c r="D85" s="574"/>
      <c r="E85" s="226"/>
      <c r="F85" s="226"/>
      <c r="G85" s="226"/>
      <c r="H85" s="226"/>
      <c r="I85" s="226"/>
    </row>
    <row r="86" spans="1:9" s="226" customFormat="1" ht="13.2" x14ac:dyDescent="0.25">
      <c r="B86" s="50" t="s">
        <v>405</v>
      </c>
    </row>
    <row r="87" spans="1:9" s="2" customFormat="1" x14ac:dyDescent="0.3">
      <c r="A87" s="11"/>
      <c r="B87" s="574" t="s">
        <v>406</v>
      </c>
      <c r="C87" s="574"/>
      <c r="D87" s="574"/>
    </row>
    <row r="88" spans="1:9" s="268" customFormat="1" ht="13.2" x14ac:dyDescent="0.25"/>
    <row r="89" spans="1:9" s="268" customFormat="1" ht="13.2" x14ac:dyDescent="0.25"/>
  </sheetData>
  <mergeCells count="5">
    <mergeCell ref="C1:D1"/>
    <mergeCell ref="C2:D2"/>
    <mergeCell ref="A78:D78"/>
    <mergeCell ref="B85:D85"/>
    <mergeCell ref="B87:D87"/>
  </mergeCells>
  <printOptions gridLines="1"/>
  <pageMargins left="1" right="1" top="1" bottom="1" header="0.5" footer="0.5"/>
  <pageSetup paperSize="9" scale="68" fitToHeight="2" orientation="portrait" r:id="rId1"/>
  <headerFooter alignWithMargins="0"/>
  <rowBreaks count="1" manualBreakCount="1">
    <brk id="58" max="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showGridLines="0" view="pageBreakPreview" zoomScale="80" zoomScaleNormal="100" zoomScaleSheetLayoutView="80" workbookViewId="0">
      <selection activeCell="C16" sqref="C16"/>
    </sheetView>
  </sheetViews>
  <sheetFormatPr defaultColWidth="9.109375" defaultRowHeight="13.8" x14ac:dyDescent="0.3"/>
  <cols>
    <col min="1" max="1" width="11.44140625" style="2" customWidth="1"/>
    <col min="2" max="2" width="84.88671875" style="2" customWidth="1"/>
    <col min="3" max="3" width="15.88671875" style="2" customWidth="1"/>
    <col min="4" max="4" width="13.5546875" style="2" customWidth="1"/>
    <col min="5" max="5" width="0.6640625" style="2" customWidth="1"/>
    <col min="6" max="16384" width="9.109375" style="2"/>
  </cols>
  <sheetData>
    <row r="1" spans="1:5" s="6" customFormat="1" x14ac:dyDescent="0.3">
      <c r="A1" s="58" t="s">
        <v>303</v>
      </c>
      <c r="B1" s="60"/>
      <c r="C1" s="542" t="s">
        <v>94</v>
      </c>
      <c r="D1" s="542"/>
      <c r="E1" s="72"/>
    </row>
    <row r="2" spans="1:5" s="6" customFormat="1" x14ac:dyDescent="0.3">
      <c r="A2" s="58" t="s">
        <v>297</v>
      </c>
      <c r="B2" s="60"/>
      <c r="C2" s="540" t="str">
        <f>'ფორმა N1'!L2</f>
        <v>01.01.2023-31.12.2023</v>
      </c>
      <c r="D2" s="540"/>
      <c r="E2" s="72"/>
    </row>
    <row r="3" spans="1:5" s="6" customFormat="1" x14ac:dyDescent="0.3">
      <c r="A3" s="59" t="s">
        <v>124</v>
      </c>
      <c r="B3" s="58"/>
      <c r="C3" s="124"/>
      <c r="D3" s="124"/>
      <c r="E3" s="72"/>
    </row>
    <row r="4" spans="1:5" s="6" customFormat="1" x14ac:dyDescent="0.3">
      <c r="A4" s="59"/>
      <c r="B4" s="59"/>
      <c r="C4" s="124"/>
      <c r="D4" s="124"/>
      <c r="E4" s="72"/>
    </row>
    <row r="5" spans="1:5" x14ac:dyDescent="0.3">
      <c r="A5" s="60" t="str">
        <f>'ფორმა N2'!A4</f>
        <v>ანგარიშვალდებული პირის დასახელება:</v>
      </c>
      <c r="B5" s="60"/>
      <c r="C5" s="59"/>
      <c r="D5" s="59"/>
      <c r="E5" s="73"/>
    </row>
    <row r="6" spans="1:5" x14ac:dyDescent="0.3">
      <c r="A6" s="63" t="str">
        <f>'ფორმა N1'!D4</f>
        <v>მოქალაქეთა პოლიტიკური გაერთიანება „ლელო საქართველოსთვის“</v>
      </c>
      <c r="B6" s="63"/>
      <c r="C6" s="64"/>
      <c r="D6" s="64"/>
      <c r="E6" s="73"/>
    </row>
    <row r="7" spans="1:5" x14ac:dyDescent="0.3">
      <c r="A7" s="60"/>
      <c r="B7" s="60"/>
      <c r="C7" s="59"/>
      <c r="D7" s="59"/>
      <c r="E7" s="73"/>
    </row>
    <row r="8" spans="1:5" s="6" customFormat="1" x14ac:dyDescent="0.3">
      <c r="A8" s="123"/>
      <c r="B8" s="123"/>
      <c r="C8" s="61"/>
      <c r="D8" s="61"/>
      <c r="E8" s="72"/>
    </row>
    <row r="9" spans="1:5" s="6" customFormat="1" ht="27.6" x14ac:dyDescent="0.3">
      <c r="A9" s="70" t="s">
        <v>64</v>
      </c>
      <c r="B9" s="70" t="s">
        <v>302</v>
      </c>
      <c r="C9" s="62" t="s">
        <v>10</v>
      </c>
      <c r="D9" s="62" t="s">
        <v>9</v>
      </c>
      <c r="E9" s="72"/>
    </row>
    <row r="10" spans="1:5" s="9" customFormat="1" ht="16.2" x14ac:dyDescent="0.25">
      <c r="A10" s="79" t="s">
        <v>298</v>
      </c>
      <c r="B10" s="79"/>
      <c r="C10" s="432"/>
      <c r="D10" s="433"/>
      <c r="E10" s="74"/>
    </row>
    <row r="11" spans="1:5" s="10" customFormat="1" x14ac:dyDescent="0.25">
      <c r="A11" s="79" t="s">
        <v>299</v>
      </c>
      <c r="B11" s="79"/>
      <c r="C11" s="434"/>
      <c r="D11" s="434"/>
      <c r="E11" s="75"/>
    </row>
    <row r="12" spans="1:5" s="10" customFormat="1" x14ac:dyDescent="0.25">
      <c r="A12" s="79" t="s">
        <v>696</v>
      </c>
      <c r="B12" s="79"/>
      <c r="C12" s="434"/>
      <c r="D12" s="434"/>
      <c r="E12" s="75"/>
    </row>
    <row r="13" spans="1:5" s="10" customFormat="1" x14ac:dyDescent="0.25">
      <c r="A13" s="68" t="s">
        <v>258</v>
      </c>
      <c r="B13" s="68"/>
      <c r="C13" s="434"/>
      <c r="D13" s="434"/>
      <c r="E13" s="75"/>
    </row>
    <row r="14" spans="1:5" s="10" customFormat="1" x14ac:dyDescent="0.25">
      <c r="A14" s="68" t="s">
        <v>258</v>
      </c>
      <c r="B14" s="68"/>
      <c r="C14" s="434"/>
      <c r="D14" s="434"/>
      <c r="E14" s="75"/>
    </row>
    <row r="15" spans="1:5" s="10" customFormat="1" x14ac:dyDescent="0.25">
      <c r="A15" s="68" t="s">
        <v>258</v>
      </c>
      <c r="B15" s="68"/>
      <c r="C15" s="434"/>
      <c r="D15" s="434"/>
      <c r="E15" s="75"/>
    </row>
    <row r="16" spans="1:5" s="10" customFormat="1" x14ac:dyDescent="0.25">
      <c r="A16" s="68" t="s">
        <v>258</v>
      </c>
      <c r="B16" s="68"/>
      <c r="C16" s="434"/>
      <c r="D16" s="434"/>
      <c r="E16" s="75"/>
    </row>
    <row r="17" spans="1:9" s="10" customFormat="1" x14ac:dyDescent="0.25">
      <c r="A17" s="79" t="s">
        <v>300</v>
      </c>
      <c r="B17" s="79"/>
      <c r="C17" s="434"/>
      <c r="D17" s="434"/>
      <c r="E17" s="75"/>
    </row>
    <row r="18" spans="1:9" s="10" customFormat="1" x14ac:dyDescent="0.25">
      <c r="A18" s="79" t="s">
        <v>301</v>
      </c>
      <c r="B18" s="79"/>
      <c r="C18" s="434"/>
      <c r="D18" s="434"/>
      <c r="E18" s="75"/>
    </row>
    <row r="19" spans="1:9" s="10" customFormat="1" x14ac:dyDescent="0.25">
      <c r="A19" s="68" t="s">
        <v>258</v>
      </c>
      <c r="B19" s="68"/>
      <c r="C19" s="4"/>
      <c r="D19" s="4"/>
      <c r="E19" s="75"/>
    </row>
    <row r="20" spans="1:9" s="3" customFormat="1" x14ac:dyDescent="0.25">
      <c r="A20" s="69"/>
      <c r="B20" s="69"/>
      <c r="C20" s="4"/>
      <c r="D20" s="4"/>
      <c r="E20" s="76"/>
    </row>
    <row r="21" spans="1:9" x14ac:dyDescent="0.3">
      <c r="A21" s="80"/>
      <c r="B21" s="80" t="s">
        <v>304</v>
      </c>
      <c r="C21" s="67">
        <f>SUM(C10:C20)</f>
        <v>0</v>
      </c>
      <c r="D21" s="67">
        <f>SUM(D10:D20)</f>
        <v>0</v>
      </c>
      <c r="E21" s="77"/>
    </row>
    <row r="22" spans="1:9" x14ac:dyDescent="0.3">
      <c r="A22" s="30"/>
      <c r="B22" s="30"/>
    </row>
    <row r="23" spans="1:9" ht="44.25" customHeight="1" x14ac:dyDescent="0.3">
      <c r="A23" s="549" t="s">
        <v>466</v>
      </c>
      <c r="B23" s="549"/>
      <c r="C23" s="549"/>
      <c r="D23" s="549"/>
      <c r="E23" s="5"/>
    </row>
    <row r="24" spans="1:9" x14ac:dyDescent="0.3">
      <c r="A24" s="550" t="s">
        <v>467</v>
      </c>
      <c r="B24" s="550"/>
      <c r="C24" s="550"/>
      <c r="D24" s="550"/>
    </row>
    <row r="25" spans="1:9" x14ac:dyDescent="0.3">
      <c r="A25" s="144"/>
    </row>
    <row r="26" spans="1:9" s="21" customFormat="1" ht="13.2" x14ac:dyDescent="0.25"/>
    <row r="27" spans="1:9" x14ac:dyDescent="0.3">
      <c r="A27" s="53" t="s">
        <v>93</v>
      </c>
      <c r="E27" s="5"/>
    </row>
    <row r="28" spans="1:9" x14ac:dyDescent="0.3">
      <c r="A28" s="53"/>
      <c r="E28" s="465"/>
    </row>
    <row r="29" spans="1:9" x14ac:dyDescent="0.3">
      <c r="E29"/>
      <c r="F29"/>
      <c r="G29"/>
      <c r="H29"/>
      <c r="I29"/>
    </row>
    <row r="30" spans="1:9" x14ac:dyDescent="0.3">
      <c r="D30" s="12"/>
      <c r="E30"/>
      <c r="F30"/>
      <c r="G30"/>
      <c r="H30"/>
      <c r="I30"/>
    </row>
    <row r="31" spans="1:9" x14ac:dyDescent="0.3">
      <c r="A31" s="53"/>
      <c r="B31" s="53" t="s">
        <v>251</v>
      </c>
      <c r="D31" s="12"/>
      <c r="E31"/>
      <c r="F31"/>
      <c r="G31"/>
      <c r="H31"/>
      <c r="I31"/>
    </row>
    <row r="32" spans="1:9" x14ac:dyDescent="0.3">
      <c r="B32" s="2" t="s">
        <v>250</v>
      </c>
      <c r="D32" s="12"/>
      <c r="E32"/>
      <c r="F32"/>
      <c r="G32"/>
      <c r="H32"/>
      <c r="I32"/>
    </row>
    <row r="33" spans="1:2" customFormat="1" ht="13.2" x14ac:dyDescent="0.25">
      <c r="A33" s="50"/>
      <c r="B33" s="50" t="s">
        <v>123</v>
      </c>
    </row>
    <row r="34" spans="1:2" s="21" customFormat="1" ht="13.2" x14ac:dyDescent="0.25"/>
  </sheetData>
  <mergeCells count="4">
    <mergeCell ref="C1:D1"/>
    <mergeCell ref="C2:D2"/>
    <mergeCell ref="A23:D23"/>
    <mergeCell ref="A24:D24"/>
  </mergeCells>
  <printOptions gridLines="1"/>
  <pageMargins left="0.19685039370078741" right="0.19685039370078741" top="0.19685039370078741" bottom="0.19685039370078741" header="0.15748031496062992" footer="0.15748031496062992"/>
  <pageSetup paperSize="9" scale="81"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view="pageBreakPreview" zoomScale="80" zoomScaleSheetLayoutView="80" workbookViewId="0">
      <selection activeCell="C16" sqref="C16"/>
    </sheetView>
  </sheetViews>
  <sheetFormatPr defaultColWidth="9.109375" defaultRowHeight="13.2" x14ac:dyDescent="0.25"/>
  <cols>
    <col min="1" max="1" width="5.44140625" style="150" customWidth="1"/>
    <col min="2" max="2" width="20.88671875" style="150" customWidth="1"/>
    <col min="3" max="3" width="26" style="150" customWidth="1"/>
    <col min="4" max="4" width="17" style="150" customWidth="1"/>
    <col min="5" max="5" width="18.109375" style="150" customWidth="1"/>
    <col min="6" max="6" width="14.6640625" style="150" customWidth="1"/>
    <col min="7" max="7" width="15.5546875" style="150" customWidth="1"/>
    <col min="8" max="8" width="14.6640625" style="150" customWidth="1"/>
    <col min="9" max="9" width="29.6640625" style="150" customWidth="1"/>
    <col min="10" max="10" width="0" style="150" hidden="1" customWidth="1"/>
    <col min="11" max="16384" width="9.109375" style="150"/>
  </cols>
  <sheetData>
    <row r="1" spans="1:10" ht="33.6" customHeight="1" x14ac:dyDescent="0.3">
      <c r="A1" s="575" t="s">
        <v>486</v>
      </c>
      <c r="B1" s="575"/>
      <c r="C1" s="575"/>
      <c r="D1" s="575"/>
      <c r="E1" s="575"/>
      <c r="F1" s="575"/>
      <c r="G1" s="575"/>
      <c r="H1" s="575"/>
      <c r="I1" s="542" t="s">
        <v>94</v>
      </c>
      <c r="J1" s="542"/>
    </row>
    <row r="2" spans="1:10" ht="13.8" x14ac:dyDescent="0.3">
      <c r="A2" s="59" t="s">
        <v>124</v>
      </c>
      <c r="B2" s="58"/>
      <c r="C2" s="60"/>
      <c r="D2" s="60"/>
      <c r="E2" s="60"/>
      <c r="F2" s="60"/>
      <c r="G2" s="223"/>
      <c r="H2" s="223"/>
      <c r="I2" s="540" t="str">
        <f>'ფორმა N1'!L2</f>
        <v>01.01.2023-31.12.2023</v>
      </c>
      <c r="J2" s="540"/>
    </row>
    <row r="3" spans="1:10" ht="13.8" x14ac:dyDescent="0.3">
      <c r="A3" s="59"/>
      <c r="B3" s="59"/>
      <c r="C3" s="58"/>
      <c r="D3" s="58"/>
      <c r="E3" s="58"/>
      <c r="F3" s="58"/>
      <c r="G3" s="223"/>
      <c r="H3" s="223"/>
      <c r="I3" s="223"/>
    </row>
    <row r="4" spans="1:10" ht="13.8" x14ac:dyDescent="0.3">
      <c r="A4" s="60" t="s">
        <v>254</v>
      </c>
      <c r="B4" s="60"/>
      <c r="C4" s="60"/>
      <c r="D4" s="60"/>
      <c r="E4" s="60"/>
      <c r="F4" s="60"/>
      <c r="G4" s="59"/>
      <c r="H4" s="59"/>
      <c r="I4" s="59"/>
    </row>
    <row r="5" spans="1:10" ht="13.8" x14ac:dyDescent="0.3">
      <c r="A5" s="63" t="str">
        <f>'ფორმა N1'!D4</f>
        <v>მოქალაქეთა პოლიტიკური გაერთიანება „ლელო საქართველოსთვის“</v>
      </c>
      <c r="B5" s="63"/>
      <c r="C5" s="63"/>
      <c r="D5" s="63"/>
      <c r="E5" s="63"/>
      <c r="F5" s="63"/>
      <c r="G5" s="64"/>
      <c r="H5" s="64"/>
      <c r="I5" s="64"/>
    </row>
    <row r="6" spans="1:10" ht="13.8" x14ac:dyDescent="0.3">
      <c r="A6" s="60"/>
      <c r="B6" s="60"/>
      <c r="C6" s="60"/>
      <c r="D6" s="60"/>
      <c r="E6" s="60"/>
      <c r="F6" s="60"/>
      <c r="G6" s="59"/>
      <c r="H6" s="59"/>
      <c r="I6" s="59"/>
    </row>
    <row r="7" spans="1:10" ht="13.8" x14ac:dyDescent="0.25">
      <c r="A7" s="218"/>
      <c r="B7" s="218"/>
      <c r="C7" s="218"/>
      <c r="D7" s="218"/>
      <c r="E7" s="218"/>
      <c r="F7" s="218"/>
      <c r="G7" s="61"/>
      <c r="H7" s="61"/>
      <c r="I7" s="61"/>
    </row>
    <row r="8" spans="1:10" ht="41.4" x14ac:dyDescent="0.25">
      <c r="A8" s="71" t="s">
        <v>64</v>
      </c>
      <c r="B8" s="71" t="s">
        <v>309</v>
      </c>
      <c r="C8" s="71" t="s">
        <v>310</v>
      </c>
      <c r="D8" s="71" t="s">
        <v>209</v>
      </c>
      <c r="E8" s="71" t="s">
        <v>312</v>
      </c>
      <c r="F8" s="71" t="s">
        <v>315</v>
      </c>
      <c r="G8" s="62" t="s">
        <v>10</v>
      </c>
      <c r="H8" s="62" t="s">
        <v>9</v>
      </c>
      <c r="I8" s="62" t="s">
        <v>350</v>
      </c>
      <c r="J8" s="150" t="s">
        <v>314</v>
      </c>
    </row>
    <row r="9" spans="1:10" ht="13.8" x14ac:dyDescent="0.25">
      <c r="A9" s="79"/>
      <c r="B9" s="79"/>
      <c r="C9" s="79"/>
      <c r="D9" s="79"/>
      <c r="E9" s="79"/>
      <c r="F9" s="79"/>
      <c r="G9" s="431"/>
      <c r="H9" s="431"/>
      <c r="I9" s="431"/>
      <c r="J9" s="150" t="s">
        <v>0</v>
      </c>
    </row>
    <row r="10" spans="1:10" ht="13.8" x14ac:dyDescent="0.25">
      <c r="A10" s="79"/>
      <c r="B10" s="79"/>
      <c r="C10" s="79"/>
      <c r="D10" s="79"/>
      <c r="E10" s="79"/>
      <c r="F10" s="79"/>
      <c r="G10" s="431"/>
      <c r="H10" s="431"/>
      <c r="I10" s="431"/>
    </row>
    <row r="11" spans="1:10" ht="13.8" x14ac:dyDescent="0.25">
      <c r="A11" s="79"/>
      <c r="B11" s="79"/>
      <c r="C11" s="79"/>
      <c r="D11" s="79"/>
      <c r="E11" s="79"/>
      <c r="F11" s="79"/>
      <c r="G11" s="431"/>
      <c r="H11" s="431"/>
      <c r="I11" s="431"/>
    </row>
    <row r="12" spans="1:10" ht="13.8" x14ac:dyDescent="0.25">
      <c r="A12" s="79"/>
      <c r="B12" s="79"/>
      <c r="C12" s="79"/>
      <c r="D12" s="79"/>
      <c r="E12" s="79"/>
      <c r="F12" s="79"/>
      <c r="G12" s="431"/>
      <c r="H12" s="431"/>
      <c r="I12" s="431"/>
    </row>
    <row r="13" spans="1:10" ht="13.8" x14ac:dyDescent="0.25">
      <c r="A13" s="79"/>
      <c r="B13" s="79"/>
      <c r="C13" s="79"/>
      <c r="D13" s="79"/>
      <c r="E13" s="79"/>
      <c r="F13" s="79"/>
      <c r="G13" s="431"/>
      <c r="H13" s="431"/>
      <c r="I13" s="431"/>
    </row>
    <row r="14" spans="1:10" ht="13.8" x14ac:dyDescent="0.25">
      <c r="A14" s="79"/>
      <c r="B14" s="79"/>
      <c r="C14" s="79"/>
      <c r="D14" s="79"/>
      <c r="E14" s="79"/>
      <c r="F14" s="79"/>
      <c r="G14" s="431"/>
      <c r="H14" s="431"/>
      <c r="I14" s="431"/>
    </row>
    <row r="15" spans="1:10" ht="13.8" x14ac:dyDescent="0.25">
      <c r="A15" s="79"/>
      <c r="B15" s="79"/>
      <c r="C15" s="79"/>
      <c r="D15" s="79"/>
      <c r="E15" s="79"/>
      <c r="F15" s="79"/>
      <c r="G15" s="431"/>
      <c r="H15" s="431"/>
      <c r="I15" s="431"/>
    </row>
    <row r="16" spans="1:10" ht="13.8" x14ac:dyDescent="0.25">
      <c r="A16" s="79"/>
      <c r="B16" s="79"/>
      <c r="C16" s="79"/>
      <c r="D16" s="79"/>
      <c r="E16" s="79"/>
      <c r="F16" s="79"/>
      <c r="G16" s="431"/>
      <c r="H16" s="431"/>
      <c r="I16" s="431"/>
    </row>
    <row r="17" spans="1:9" ht="13.8" x14ac:dyDescent="0.25">
      <c r="A17" s="79"/>
      <c r="B17" s="79"/>
      <c r="C17" s="79"/>
      <c r="D17" s="79"/>
      <c r="E17" s="79"/>
      <c r="F17" s="79"/>
      <c r="G17" s="431"/>
      <c r="H17" s="431"/>
      <c r="I17" s="431"/>
    </row>
    <row r="18" spans="1:9" ht="13.8" x14ac:dyDescent="0.25">
      <c r="A18" s="79"/>
      <c r="B18" s="79"/>
      <c r="C18" s="79"/>
      <c r="D18" s="79"/>
      <c r="E18" s="79"/>
      <c r="F18" s="79"/>
      <c r="G18" s="431"/>
      <c r="H18" s="431"/>
      <c r="I18" s="431"/>
    </row>
    <row r="19" spans="1:9" ht="13.8" x14ac:dyDescent="0.25">
      <c r="A19" s="79"/>
      <c r="B19" s="79"/>
      <c r="C19" s="79"/>
      <c r="D19" s="79"/>
      <c r="E19" s="79"/>
      <c r="F19" s="79"/>
      <c r="G19" s="431"/>
      <c r="H19" s="431"/>
      <c r="I19" s="431"/>
    </row>
    <row r="20" spans="1:9" ht="13.8" x14ac:dyDescent="0.25">
      <c r="A20" s="79"/>
      <c r="B20" s="79"/>
      <c r="C20" s="79"/>
      <c r="D20" s="79"/>
      <c r="E20" s="79"/>
      <c r="F20" s="79"/>
      <c r="G20" s="431"/>
      <c r="H20" s="431"/>
      <c r="I20" s="431"/>
    </row>
    <row r="21" spans="1:9" ht="13.8" x14ac:dyDescent="0.25">
      <c r="A21" s="79"/>
      <c r="B21" s="79"/>
      <c r="C21" s="79"/>
      <c r="D21" s="79"/>
      <c r="E21" s="79"/>
      <c r="F21" s="79"/>
      <c r="G21" s="431"/>
      <c r="H21" s="431"/>
      <c r="I21" s="431"/>
    </row>
    <row r="22" spans="1:9" ht="13.8" x14ac:dyDescent="0.25">
      <c r="A22" s="79"/>
      <c r="B22" s="79"/>
      <c r="C22" s="79"/>
      <c r="D22" s="79"/>
      <c r="E22" s="79"/>
      <c r="F22" s="79"/>
      <c r="G22" s="431"/>
      <c r="H22" s="431"/>
      <c r="I22" s="431"/>
    </row>
    <row r="23" spans="1:9" ht="13.8" x14ac:dyDescent="0.25">
      <c r="A23" s="79"/>
      <c r="B23" s="79"/>
      <c r="C23" s="79"/>
      <c r="D23" s="79"/>
      <c r="E23" s="79"/>
      <c r="F23" s="79"/>
      <c r="G23" s="431"/>
      <c r="H23" s="431"/>
      <c r="I23" s="431"/>
    </row>
    <row r="24" spans="1:9" ht="13.8" x14ac:dyDescent="0.25">
      <c r="A24" s="79"/>
      <c r="B24" s="79"/>
      <c r="C24" s="79"/>
      <c r="D24" s="79"/>
      <c r="E24" s="79"/>
      <c r="F24" s="79"/>
      <c r="G24" s="431"/>
      <c r="H24" s="431"/>
      <c r="I24" s="431"/>
    </row>
    <row r="25" spans="1:9" ht="13.8" x14ac:dyDescent="0.25">
      <c r="A25" s="68" t="s">
        <v>256</v>
      </c>
      <c r="B25" s="68"/>
      <c r="C25" s="68"/>
      <c r="D25" s="68"/>
      <c r="E25" s="68"/>
      <c r="F25" s="79"/>
      <c r="G25" s="4"/>
      <c r="H25" s="4"/>
      <c r="I25" s="4"/>
    </row>
    <row r="26" spans="1:9" ht="13.8" x14ac:dyDescent="0.3">
      <c r="A26" s="68"/>
      <c r="B26" s="80"/>
      <c r="C26" s="80"/>
      <c r="D26" s="80"/>
      <c r="E26" s="80"/>
      <c r="F26" s="68" t="s">
        <v>385</v>
      </c>
      <c r="G26" s="67">
        <f>SUM(G9:G25)</f>
        <v>0</v>
      </c>
      <c r="H26" s="67">
        <f>SUM(H9:H25)</f>
        <v>0</v>
      </c>
      <c r="I26" s="67">
        <f>SUM(I9:I25)</f>
        <v>0</v>
      </c>
    </row>
    <row r="27" spans="1:9" ht="13.8" x14ac:dyDescent="0.3">
      <c r="A27" s="148"/>
      <c r="B27" s="148"/>
      <c r="C27" s="148"/>
      <c r="D27" s="148"/>
      <c r="E27" s="148"/>
      <c r="F27" s="148"/>
      <c r="G27" s="148"/>
      <c r="H27" s="127"/>
      <c r="I27" s="127"/>
    </row>
    <row r="28" spans="1:9" ht="13.8" x14ac:dyDescent="0.3">
      <c r="A28" s="563" t="s">
        <v>468</v>
      </c>
      <c r="B28" s="563"/>
      <c r="C28" s="563"/>
      <c r="D28" s="563"/>
      <c r="E28" s="563"/>
      <c r="F28" s="563"/>
      <c r="G28" s="563"/>
      <c r="H28" s="563"/>
      <c r="I28" s="563"/>
    </row>
    <row r="29" spans="1:9" ht="13.8" x14ac:dyDescent="0.3">
      <c r="A29" s="219"/>
      <c r="B29" s="219"/>
      <c r="C29" s="148"/>
      <c r="D29" s="148"/>
      <c r="E29" s="148"/>
      <c r="F29" s="148"/>
      <c r="G29" s="148"/>
      <c r="H29" s="127"/>
      <c r="I29" s="127"/>
    </row>
    <row r="30" spans="1:9" x14ac:dyDescent="0.25">
      <c r="A30" s="265"/>
      <c r="B30" s="265"/>
      <c r="C30" s="265"/>
      <c r="D30" s="265"/>
      <c r="E30" s="265"/>
      <c r="F30" s="265"/>
      <c r="G30" s="265"/>
      <c r="H30" s="265"/>
      <c r="I30" s="265"/>
    </row>
    <row r="31" spans="1:9" ht="13.8" x14ac:dyDescent="0.3">
      <c r="A31" s="132" t="s">
        <v>93</v>
      </c>
      <c r="B31" s="132"/>
      <c r="C31" s="127"/>
      <c r="D31" s="127"/>
      <c r="E31" s="127"/>
      <c r="F31" s="127"/>
      <c r="G31" s="127"/>
      <c r="H31" s="127"/>
      <c r="I31" s="127"/>
    </row>
    <row r="32" spans="1:9" ht="13.8" x14ac:dyDescent="0.3">
      <c r="A32" s="127"/>
      <c r="B32" s="127"/>
      <c r="C32" s="127"/>
      <c r="D32" s="127"/>
      <c r="E32" s="127"/>
      <c r="F32" s="127"/>
      <c r="G32" s="127"/>
      <c r="H32" s="127"/>
      <c r="I32" s="127"/>
    </row>
    <row r="33" spans="1:9" ht="13.8" x14ac:dyDescent="0.3">
      <c r="A33" s="127"/>
      <c r="B33" s="127"/>
      <c r="C33" s="127"/>
      <c r="D33" s="127"/>
      <c r="E33" s="131"/>
      <c r="F33" s="131"/>
      <c r="G33" s="131"/>
      <c r="H33" s="127"/>
      <c r="I33" s="127"/>
    </row>
    <row r="34" spans="1:9" ht="13.8" x14ac:dyDescent="0.3">
      <c r="A34" s="132"/>
      <c r="B34" s="132"/>
      <c r="C34" s="132" t="s">
        <v>349</v>
      </c>
      <c r="D34" s="132"/>
      <c r="E34" s="132"/>
      <c r="F34" s="132"/>
      <c r="G34" s="132"/>
      <c r="H34" s="127"/>
      <c r="I34" s="127"/>
    </row>
    <row r="35" spans="1:9" ht="13.8" x14ac:dyDescent="0.3">
      <c r="A35" s="127"/>
      <c r="B35" s="127"/>
      <c r="C35" s="127" t="s">
        <v>348</v>
      </c>
      <c r="D35" s="127"/>
      <c r="E35" s="127"/>
      <c r="F35" s="127"/>
      <c r="G35" s="127"/>
      <c r="H35" s="127"/>
      <c r="I35" s="127"/>
    </row>
    <row r="36" spans="1:9" x14ac:dyDescent="0.25">
      <c r="A36" s="134"/>
      <c r="B36" s="134"/>
      <c r="C36" s="134" t="s">
        <v>123</v>
      </c>
      <c r="D36" s="134"/>
      <c r="E36" s="134"/>
      <c r="F36" s="134"/>
      <c r="G36" s="134"/>
    </row>
  </sheetData>
  <mergeCells count="4">
    <mergeCell ref="I1:J1"/>
    <mergeCell ref="I2:J2"/>
    <mergeCell ref="A1:H1"/>
    <mergeCell ref="A28:I28"/>
  </mergeCells>
  <printOptions gridLines="1"/>
  <pageMargins left="0.25" right="0.25" top="0.75" bottom="0.75" header="0.3" footer="0.3"/>
  <pageSetup scale="84"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5"/>
  <sheetViews>
    <sheetView view="pageBreakPreview" zoomScale="80" zoomScaleSheetLayoutView="80" workbookViewId="0">
      <selection activeCell="C16" sqref="C16"/>
    </sheetView>
  </sheetViews>
  <sheetFormatPr defaultRowHeight="13.2" x14ac:dyDescent="0.25"/>
  <cols>
    <col min="1" max="1" width="4.44140625" customWidth="1"/>
    <col min="2" max="2" width="18.109375" customWidth="1"/>
    <col min="3" max="3" width="20.33203125" customWidth="1"/>
    <col min="4" max="4" width="18.5546875" customWidth="1"/>
    <col min="5" max="5" width="14.6640625" customWidth="1"/>
    <col min="6" max="7" width="14.44140625" customWidth="1"/>
    <col min="8" max="8" width="14.33203125" customWidth="1"/>
  </cols>
  <sheetData>
    <row r="1" spans="1:9" ht="13.8" x14ac:dyDescent="0.3">
      <c r="A1" s="58" t="s">
        <v>388</v>
      </c>
      <c r="B1" s="60"/>
      <c r="C1" s="60"/>
      <c r="D1" s="60"/>
      <c r="E1" s="60"/>
      <c r="F1" s="60"/>
      <c r="G1" s="542" t="s">
        <v>94</v>
      </c>
      <c r="H1" s="542"/>
      <c r="I1" s="185"/>
    </row>
    <row r="2" spans="1:9" ht="13.8" x14ac:dyDescent="0.3">
      <c r="A2" s="59" t="s">
        <v>124</v>
      </c>
      <c r="B2" s="60"/>
      <c r="C2" s="60"/>
      <c r="D2" s="60"/>
      <c r="E2" s="60"/>
      <c r="F2" s="60"/>
      <c r="G2" s="540" t="str">
        <f>'ფორმა N1'!L2</f>
        <v>01.01.2023-31.12.2023</v>
      </c>
      <c r="H2" s="540"/>
      <c r="I2" s="59"/>
    </row>
    <row r="3" spans="1:9" ht="13.8" x14ac:dyDescent="0.3">
      <c r="A3" s="59"/>
      <c r="B3" s="59"/>
      <c r="C3" s="59"/>
      <c r="D3" s="59"/>
      <c r="E3" s="59"/>
      <c r="F3" s="59"/>
      <c r="G3" s="172"/>
      <c r="H3" s="172"/>
      <c r="I3" s="185"/>
    </row>
    <row r="4" spans="1:9" ht="13.8" x14ac:dyDescent="0.3">
      <c r="A4" s="60" t="s">
        <v>254</v>
      </c>
      <c r="B4" s="60"/>
      <c r="C4" s="60"/>
      <c r="D4" s="60"/>
      <c r="E4" s="60"/>
      <c r="F4" s="60"/>
      <c r="G4" s="59"/>
      <c r="H4" s="59"/>
      <c r="I4" s="59"/>
    </row>
    <row r="5" spans="1:9" ht="13.8" x14ac:dyDescent="0.3">
      <c r="A5" s="63" t="str">
        <f>'ფორმა N1'!D4</f>
        <v>მოქალაქეთა პოლიტიკური გაერთიანება „ლელო საქართველოსთვის“</v>
      </c>
      <c r="B5" s="63"/>
      <c r="C5" s="63"/>
      <c r="D5" s="63"/>
      <c r="E5" s="63"/>
      <c r="F5" s="63"/>
      <c r="G5" s="64"/>
      <c r="H5" s="64"/>
      <c r="I5" s="64"/>
    </row>
    <row r="6" spans="1:9" ht="13.8" x14ac:dyDescent="0.3">
      <c r="A6" s="60"/>
      <c r="B6" s="60"/>
      <c r="C6" s="60"/>
      <c r="D6" s="60"/>
      <c r="E6" s="60"/>
      <c r="F6" s="60"/>
      <c r="G6" s="59"/>
      <c r="H6" s="59"/>
      <c r="I6" s="59"/>
    </row>
    <row r="7" spans="1:9" ht="13.8" x14ac:dyDescent="0.25">
      <c r="A7" s="171"/>
      <c r="B7" s="171"/>
      <c r="C7" s="171"/>
      <c r="D7" s="171"/>
      <c r="E7" s="171"/>
      <c r="F7" s="171"/>
      <c r="G7" s="61"/>
      <c r="H7" s="61"/>
      <c r="I7" s="185"/>
    </row>
    <row r="8" spans="1:9" ht="15" customHeight="1" x14ac:dyDescent="0.25">
      <c r="A8" s="556" t="s">
        <v>64</v>
      </c>
      <c r="B8" s="558" t="s">
        <v>309</v>
      </c>
      <c r="C8" s="560" t="s">
        <v>310</v>
      </c>
      <c r="D8" s="560" t="s">
        <v>209</v>
      </c>
      <c r="E8" s="576" t="s">
        <v>413</v>
      </c>
      <c r="F8" s="577"/>
      <c r="G8" s="578"/>
      <c r="H8" s="576" t="s">
        <v>445</v>
      </c>
      <c r="I8" s="578"/>
    </row>
    <row r="9" spans="1:9" ht="24" x14ac:dyDescent="0.25">
      <c r="A9" s="557"/>
      <c r="B9" s="559"/>
      <c r="C9" s="561"/>
      <c r="D9" s="561"/>
      <c r="E9" s="215" t="s">
        <v>442</v>
      </c>
      <c r="F9" s="215" t="s">
        <v>443</v>
      </c>
      <c r="G9" s="215" t="s">
        <v>444</v>
      </c>
      <c r="H9" s="216" t="s">
        <v>446</v>
      </c>
      <c r="I9" s="216" t="s">
        <v>447</v>
      </c>
    </row>
    <row r="10" spans="1:9" ht="13.8" x14ac:dyDescent="0.25">
      <c r="A10" s="182"/>
      <c r="B10" s="183"/>
      <c r="C10" s="79"/>
      <c r="D10" s="79"/>
      <c r="E10" s="79"/>
      <c r="F10" s="79"/>
      <c r="G10" s="79"/>
      <c r="H10" s="4"/>
      <c r="I10" s="4"/>
    </row>
    <row r="11" spans="1:9" ht="13.8" x14ac:dyDescent="0.25">
      <c r="A11" s="182"/>
      <c r="B11" s="183"/>
      <c r="C11" s="68"/>
      <c r="D11" s="68"/>
      <c r="E11" s="68"/>
      <c r="F11" s="68"/>
      <c r="G11" s="68"/>
      <c r="H11" s="4"/>
      <c r="I11" s="4"/>
    </row>
    <row r="12" spans="1:9" ht="13.8" x14ac:dyDescent="0.25">
      <c r="A12" s="182"/>
      <c r="B12" s="183"/>
      <c r="C12" s="68"/>
      <c r="D12" s="68"/>
      <c r="E12" s="68"/>
      <c r="F12" s="68"/>
      <c r="G12" s="68"/>
      <c r="H12" s="4"/>
      <c r="I12" s="4"/>
    </row>
    <row r="13" spans="1:9" ht="13.8" x14ac:dyDescent="0.25">
      <c r="A13" s="182"/>
      <c r="B13" s="183"/>
      <c r="C13" s="68"/>
      <c r="D13" s="68"/>
      <c r="E13" s="68"/>
      <c r="F13" s="68"/>
      <c r="G13" s="68"/>
      <c r="H13" s="4"/>
      <c r="I13" s="4"/>
    </row>
    <row r="14" spans="1:9" ht="13.8" x14ac:dyDescent="0.25">
      <c r="A14" s="182"/>
      <c r="B14" s="183"/>
      <c r="C14" s="68"/>
      <c r="D14" s="68"/>
      <c r="E14" s="68"/>
      <c r="F14" s="68"/>
      <c r="G14" s="68"/>
      <c r="H14" s="4"/>
      <c r="I14" s="4"/>
    </row>
    <row r="15" spans="1:9" ht="13.8" x14ac:dyDescent="0.25">
      <c r="A15" s="182"/>
      <c r="B15" s="183"/>
      <c r="C15" s="68"/>
      <c r="D15" s="68"/>
      <c r="E15" s="68"/>
      <c r="F15" s="68"/>
      <c r="G15" s="68"/>
      <c r="H15" s="4"/>
      <c r="I15" s="4"/>
    </row>
    <row r="16" spans="1:9" ht="13.8" x14ac:dyDescent="0.25">
      <c r="A16" s="182"/>
      <c r="B16" s="183"/>
      <c r="C16" s="68"/>
      <c r="D16" s="68"/>
      <c r="E16" s="68"/>
      <c r="F16" s="68"/>
      <c r="G16" s="68"/>
      <c r="H16" s="4"/>
      <c r="I16" s="4"/>
    </row>
    <row r="17" spans="1:9" ht="13.8" x14ac:dyDescent="0.25">
      <c r="A17" s="182"/>
      <c r="B17" s="183"/>
      <c r="C17" s="68"/>
      <c r="D17" s="68"/>
      <c r="E17" s="68"/>
      <c r="F17" s="68"/>
      <c r="G17" s="68"/>
      <c r="H17" s="4"/>
      <c r="I17" s="4"/>
    </row>
    <row r="18" spans="1:9" ht="13.8" x14ac:dyDescent="0.25">
      <c r="A18" s="182"/>
      <c r="B18" s="183"/>
      <c r="C18" s="68"/>
      <c r="D18" s="68"/>
      <c r="E18" s="68"/>
      <c r="F18" s="68"/>
      <c r="G18" s="68"/>
      <c r="H18" s="4"/>
      <c r="I18" s="4"/>
    </row>
    <row r="19" spans="1:9" ht="13.8" x14ac:dyDescent="0.25">
      <c r="A19" s="182"/>
      <c r="B19" s="183"/>
      <c r="C19" s="68"/>
      <c r="D19" s="68"/>
      <c r="E19" s="68"/>
      <c r="F19" s="68"/>
      <c r="G19" s="68"/>
      <c r="H19" s="4"/>
      <c r="I19" s="4"/>
    </row>
    <row r="20" spans="1:9" ht="13.8" x14ac:dyDescent="0.25">
      <c r="A20" s="182"/>
      <c r="B20" s="183"/>
      <c r="C20" s="68"/>
      <c r="D20" s="68"/>
      <c r="E20" s="68"/>
      <c r="F20" s="68"/>
      <c r="G20" s="68"/>
      <c r="H20" s="4"/>
      <c r="I20" s="4"/>
    </row>
    <row r="21" spans="1:9" ht="13.8" x14ac:dyDescent="0.25">
      <c r="A21" s="182"/>
      <c r="B21" s="183"/>
      <c r="C21" s="68"/>
      <c r="D21" s="68"/>
      <c r="E21" s="68"/>
      <c r="F21" s="68"/>
      <c r="G21" s="68"/>
      <c r="H21" s="4"/>
      <c r="I21" s="4"/>
    </row>
    <row r="22" spans="1:9" ht="13.8" x14ac:dyDescent="0.25">
      <c r="A22" s="182"/>
      <c r="B22" s="183"/>
      <c r="C22" s="68"/>
      <c r="D22" s="68"/>
      <c r="E22" s="68"/>
      <c r="F22" s="68"/>
      <c r="G22" s="68"/>
      <c r="H22" s="4"/>
      <c r="I22" s="4"/>
    </row>
    <row r="23" spans="1:9" ht="13.8" x14ac:dyDescent="0.25">
      <c r="A23" s="182"/>
      <c r="B23" s="183"/>
      <c r="C23" s="68"/>
      <c r="D23" s="68"/>
      <c r="E23" s="68"/>
      <c r="F23" s="68"/>
      <c r="G23" s="68"/>
      <c r="H23" s="4"/>
      <c r="I23" s="4"/>
    </row>
    <row r="24" spans="1:9" ht="13.8" x14ac:dyDescent="0.25">
      <c r="A24" s="182"/>
      <c r="B24" s="183"/>
      <c r="C24" s="68"/>
      <c r="D24" s="68"/>
      <c r="E24" s="68"/>
      <c r="F24" s="68"/>
      <c r="G24" s="68"/>
      <c r="H24" s="4"/>
      <c r="I24" s="4"/>
    </row>
    <row r="25" spans="1:9" ht="13.8" x14ac:dyDescent="0.25">
      <c r="A25" s="182"/>
      <c r="B25" s="183"/>
      <c r="C25" s="68"/>
      <c r="D25" s="68"/>
      <c r="E25" s="68"/>
      <c r="F25" s="68"/>
      <c r="G25" s="68"/>
      <c r="H25" s="4"/>
      <c r="I25" s="4"/>
    </row>
    <row r="26" spans="1:9" ht="13.8" x14ac:dyDescent="0.25">
      <c r="A26" s="182"/>
      <c r="B26" s="183"/>
      <c r="C26" s="68"/>
      <c r="D26" s="68"/>
      <c r="E26" s="68"/>
      <c r="F26" s="68"/>
      <c r="G26" s="68"/>
      <c r="H26" s="4"/>
      <c r="I26" s="4"/>
    </row>
    <row r="27" spans="1:9" ht="13.8" x14ac:dyDescent="0.25">
      <c r="A27" s="182"/>
      <c r="B27" s="183"/>
      <c r="C27" s="68"/>
      <c r="D27" s="68"/>
      <c r="E27" s="68"/>
      <c r="F27" s="68"/>
      <c r="G27" s="68"/>
      <c r="H27" s="4"/>
      <c r="I27" s="4"/>
    </row>
    <row r="28" spans="1:9" ht="13.8" x14ac:dyDescent="0.25">
      <c r="A28" s="182"/>
      <c r="B28" s="183"/>
      <c r="C28" s="68"/>
      <c r="D28" s="68"/>
      <c r="E28" s="68"/>
      <c r="F28" s="68"/>
      <c r="G28" s="68"/>
      <c r="H28" s="4"/>
      <c r="I28" s="4"/>
    </row>
    <row r="29" spans="1:9" ht="13.8" x14ac:dyDescent="0.25">
      <c r="A29" s="182"/>
      <c r="B29" s="183"/>
      <c r="C29" s="68"/>
      <c r="D29" s="68"/>
      <c r="E29" s="68"/>
      <c r="F29" s="68"/>
      <c r="G29" s="68"/>
      <c r="H29" s="4"/>
      <c r="I29" s="4"/>
    </row>
    <row r="30" spans="1:9" ht="13.8" x14ac:dyDescent="0.25">
      <c r="A30" s="182"/>
      <c r="B30" s="183"/>
      <c r="C30" s="68"/>
      <c r="D30" s="68"/>
      <c r="E30" s="68"/>
      <c r="F30" s="68"/>
      <c r="G30" s="68"/>
      <c r="H30" s="4"/>
      <c r="I30" s="4"/>
    </row>
    <row r="31" spans="1:9" ht="13.8" x14ac:dyDescent="0.25">
      <c r="A31" s="182"/>
      <c r="B31" s="183"/>
      <c r="C31" s="68"/>
      <c r="D31" s="68"/>
      <c r="E31" s="68"/>
      <c r="F31" s="68"/>
      <c r="G31" s="68"/>
      <c r="H31" s="4"/>
      <c r="I31" s="4"/>
    </row>
    <row r="32" spans="1:9" ht="13.8" x14ac:dyDescent="0.25">
      <c r="A32" s="182"/>
      <c r="B32" s="183"/>
      <c r="C32" s="68"/>
      <c r="D32" s="68"/>
      <c r="E32" s="68"/>
      <c r="F32" s="68"/>
      <c r="G32" s="68"/>
      <c r="H32" s="4"/>
      <c r="I32" s="4"/>
    </row>
    <row r="33" spans="1:9" ht="13.8" x14ac:dyDescent="0.25">
      <c r="A33" s="182"/>
      <c r="B33" s="183"/>
      <c r="C33" s="68"/>
      <c r="D33" s="68"/>
      <c r="E33" s="68"/>
      <c r="F33" s="68"/>
      <c r="G33" s="68"/>
      <c r="H33" s="4"/>
      <c r="I33" s="4"/>
    </row>
    <row r="34" spans="1:9" ht="13.8" x14ac:dyDescent="0.3">
      <c r="A34" s="182"/>
      <c r="B34" s="184"/>
      <c r="C34" s="80"/>
      <c r="D34" s="80"/>
      <c r="E34" s="80"/>
      <c r="F34" s="80"/>
      <c r="G34" s="80" t="s">
        <v>308</v>
      </c>
      <c r="H34" s="67">
        <f>SUM(H9:H33)</f>
        <v>0</v>
      </c>
      <c r="I34" s="67">
        <f>SUM(I9:I33)</f>
        <v>0</v>
      </c>
    </row>
    <row r="35" spans="1:9" ht="13.8" x14ac:dyDescent="0.3">
      <c r="A35" s="148"/>
      <c r="B35" s="148"/>
      <c r="C35" s="148"/>
      <c r="D35" s="148"/>
      <c r="E35" s="148"/>
      <c r="F35" s="148"/>
      <c r="G35" s="127"/>
      <c r="H35" s="127"/>
      <c r="I35" s="128"/>
    </row>
    <row r="36" spans="1:9" ht="13.8" x14ac:dyDescent="0.3">
      <c r="A36" s="563" t="s">
        <v>469</v>
      </c>
      <c r="B36" s="563"/>
      <c r="C36" s="563"/>
      <c r="D36" s="563"/>
      <c r="E36" s="563"/>
      <c r="F36" s="563"/>
      <c r="G36" s="563"/>
      <c r="H36" s="563"/>
      <c r="I36" s="563"/>
    </row>
    <row r="37" spans="1:9" ht="13.8" x14ac:dyDescent="0.3">
      <c r="A37" s="463"/>
      <c r="B37" s="148"/>
      <c r="C37" s="148"/>
      <c r="D37" s="148"/>
      <c r="E37" s="148"/>
      <c r="F37" s="148"/>
      <c r="G37" s="127"/>
      <c r="H37" s="127"/>
      <c r="I37" s="128"/>
    </row>
    <row r="38" spans="1:9" ht="13.8" x14ac:dyDescent="0.3">
      <c r="A38" s="463"/>
      <c r="B38" s="148"/>
      <c r="C38" s="148"/>
      <c r="D38" s="148"/>
      <c r="E38" s="148"/>
      <c r="F38" s="148"/>
      <c r="G38" s="127"/>
      <c r="H38" s="127"/>
      <c r="I38" s="128"/>
    </row>
    <row r="39" spans="1:9" x14ac:dyDescent="0.25">
      <c r="A39" s="147"/>
      <c r="B39" s="147"/>
      <c r="C39" s="147"/>
      <c r="D39" s="147"/>
      <c r="E39" s="147"/>
      <c r="F39" s="147"/>
      <c r="G39" s="147"/>
      <c r="H39" s="147"/>
      <c r="I39" s="128"/>
    </row>
    <row r="40" spans="1:9" ht="13.8" x14ac:dyDescent="0.3">
      <c r="A40" s="132" t="s">
        <v>93</v>
      </c>
      <c r="B40" s="127"/>
      <c r="C40" s="127"/>
      <c r="D40" s="127"/>
      <c r="E40" s="127"/>
      <c r="F40" s="127"/>
      <c r="G40" s="127"/>
      <c r="H40" s="127"/>
      <c r="I40" s="128"/>
    </row>
    <row r="41" spans="1:9" ht="13.8" x14ac:dyDescent="0.3">
      <c r="A41" s="127"/>
      <c r="B41" s="127"/>
      <c r="C41" s="127"/>
      <c r="D41" s="127"/>
      <c r="E41" s="127"/>
      <c r="F41" s="127"/>
      <c r="G41" s="127"/>
      <c r="H41" s="127"/>
      <c r="I41" s="128"/>
    </row>
    <row r="42" spans="1:9" ht="13.8" x14ac:dyDescent="0.3">
      <c r="A42" s="127"/>
      <c r="B42" s="127"/>
      <c r="C42" s="127"/>
      <c r="D42" s="127"/>
      <c r="E42" s="127"/>
      <c r="F42" s="127"/>
      <c r="G42" s="127"/>
      <c r="H42" s="133"/>
      <c r="I42" s="128"/>
    </row>
    <row r="43" spans="1:9" ht="13.8" x14ac:dyDescent="0.3">
      <c r="A43" s="132"/>
      <c r="B43" s="132" t="s">
        <v>251</v>
      </c>
      <c r="C43" s="132"/>
      <c r="D43" s="132"/>
      <c r="E43" s="132"/>
      <c r="F43" s="132"/>
      <c r="G43" s="127"/>
      <c r="H43" s="133"/>
      <c r="I43" s="128"/>
    </row>
    <row r="44" spans="1:9" ht="13.8" x14ac:dyDescent="0.3">
      <c r="A44" s="127"/>
      <c r="B44" s="127" t="s">
        <v>250</v>
      </c>
      <c r="C44" s="127"/>
      <c r="D44" s="127"/>
      <c r="E44" s="127"/>
      <c r="F44" s="127"/>
      <c r="G44" s="127"/>
      <c r="H44" s="133"/>
      <c r="I44" s="128"/>
    </row>
    <row r="45" spans="1:9" x14ac:dyDescent="0.25">
      <c r="A45" s="134"/>
      <c r="B45" s="134" t="s">
        <v>123</v>
      </c>
      <c r="C45" s="134"/>
      <c r="D45" s="134"/>
      <c r="E45" s="134"/>
      <c r="F45" s="134"/>
      <c r="G45" s="128"/>
      <c r="H45" s="128"/>
      <c r="I45" s="128"/>
    </row>
  </sheetData>
  <mergeCells count="9">
    <mergeCell ref="G1:H1"/>
    <mergeCell ref="G2:H2"/>
    <mergeCell ref="A36:I36"/>
    <mergeCell ref="A8:A9"/>
    <mergeCell ref="B8:B9"/>
    <mergeCell ref="C8:C9"/>
    <mergeCell ref="D8:D9"/>
    <mergeCell ref="E8:G8"/>
    <mergeCell ref="H8:I8"/>
  </mergeCells>
  <printOptions gridLines="1"/>
  <pageMargins left="0.25" right="0.25" top="0.75" bottom="0.75" header="0.3" footer="0.3"/>
  <pageSetup scale="81"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
  <sheetViews>
    <sheetView view="pageBreakPreview" zoomScale="80" zoomScaleSheetLayoutView="80" workbookViewId="0">
      <selection activeCell="C16" sqref="C16"/>
    </sheetView>
  </sheetViews>
  <sheetFormatPr defaultColWidth="9.109375" defaultRowHeight="13.2" x14ac:dyDescent="0.25"/>
  <cols>
    <col min="1" max="1" width="5.44140625" style="128" customWidth="1"/>
    <col min="2" max="2" width="13.109375" style="128" customWidth="1"/>
    <col min="3" max="3" width="15.109375" style="128" customWidth="1"/>
    <col min="4" max="4" width="18" style="128" customWidth="1"/>
    <col min="5" max="5" width="20.5546875" style="128" customWidth="1"/>
    <col min="6" max="6" width="21.33203125" style="128" customWidth="1"/>
    <col min="7" max="7" width="15.109375" style="128" customWidth="1"/>
    <col min="8" max="8" width="15.5546875" style="128" customWidth="1"/>
    <col min="9" max="9" width="13.44140625" style="128" customWidth="1"/>
    <col min="10" max="10" width="0" style="128" hidden="1" customWidth="1"/>
    <col min="11" max="16384" width="9.109375" style="128"/>
  </cols>
  <sheetData>
    <row r="1" spans="1:10" ht="13.8" x14ac:dyDescent="0.3">
      <c r="A1" s="579" t="s">
        <v>488</v>
      </c>
      <c r="B1" s="579"/>
      <c r="C1" s="579"/>
      <c r="D1" s="579"/>
      <c r="E1" s="579"/>
      <c r="F1" s="579"/>
      <c r="G1" s="542" t="s">
        <v>94</v>
      </c>
      <c r="H1" s="542"/>
    </row>
    <row r="2" spans="1:10" ht="13.8" x14ac:dyDescent="0.3">
      <c r="A2" s="59" t="s">
        <v>124</v>
      </c>
      <c r="B2" s="58"/>
      <c r="C2" s="60"/>
      <c r="D2" s="60"/>
      <c r="E2" s="60"/>
      <c r="F2" s="60"/>
      <c r="G2" s="540" t="str">
        <f>'ფორმა N1'!L2</f>
        <v>01.01.2023-31.12.2023</v>
      </c>
      <c r="H2" s="540"/>
    </row>
    <row r="3" spans="1:10" ht="13.8" x14ac:dyDescent="0.3">
      <c r="A3" s="59"/>
      <c r="B3" s="59"/>
      <c r="C3" s="59"/>
      <c r="D3" s="59"/>
      <c r="E3" s="59"/>
      <c r="F3" s="59"/>
      <c r="G3" s="172"/>
      <c r="H3" s="172"/>
    </row>
    <row r="4" spans="1:10" ht="13.8" x14ac:dyDescent="0.3">
      <c r="A4" s="60" t="s">
        <v>254</v>
      </c>
      <c r="B4" s="60"/>
      <c r="C4" s="60"/>
      <c r="D4" s="60"/>
      <c r="E4" s="60"/>
      <c r="F4" s="60"/>
      <c r="G4" s="59"/>
      <c r="H4" s="59"/>
    </row>
    <row r="5" spans="1:10" ht="13.8" x14ac:dyDescent="0.3">
      <c r="A5" s="63" t="str">
        <f>'ფორმა N1'!D4</f>
        <v>მოქალაქეთა პოლიტიკური გაერთიანება „ლელო საქართველოსთვის“</v>
      </c>
      <c r="B5" s="63"/>
      <c r="C5" s="63"/>
      <c r="D5" s="63"/>
      <c r="E5" s="63"/>
      <c r="F5" s="63"/>
      <c r="G5" s="64"/>
      <c r="H5" s="64"/>
    </row>
    <row r="6" spans="1:10" ht="13.8" x14ac:dyDescent="0.3">
      <c r="A6" s="60"/>
      <c r="B6" s="60"/>
      <c r="C6" s="60"/>
      <c r="D6" s="60"/>
      <c r="E6" s="60"/>
      <c r="F6" s="60"/>
      <c r="G6" s="59"/>
      <c r="H6" s="59"/>
    </row>
    <row r="7" spans="1:10" ht="13.8" x14ac:dyDescent="0.25">
      <c r="A7" s="171"/>
      <c r="B7" s="171"/>
      <c r="C7" s="171"/>
      <c r="D7" s="171"/>
      <c r="E7" s="171"/>
      <c r="F7" s="171"/>
      <c r="G7" s="61"/>
      <c r="H7" s="61"/>
    </row>
    <row r="8" spans="1:10" ht="27.6" x14ac:dyDescent="0.25">
      <c r="A8" s="71" t="s">
        <v>64</v>
      </c>
      <c r="B8" s="71" t="s">
        <v>309</v>
      </c>
      <c r="C8" s="71" t="s">
        <v>310</v>
      </c>
      <c r="D8" s="71" t="s">
        <v>209</v>
      </c>
      <c r="E8" s="71" t="s">
        <v>315</v>
      </c>
      <c r="F8" s="71" t="s">
        <v>311</v>
      </c>
      <c r="G8" s="62" t="s">
        <v>10</v>
      </c>
      <c r="H8" s="62" t="s">
        <v>9</v>
      </c>
      <c r="J8" s="150" t="s">
        <v>314</v>
      </c>
    </row>
    <row r="9" spans="1:10" ht="13.8" x14ac:dyDescent="0.25">
      <c r="A9" s="79"/>
      <c r="B9" s="79"/>
      <c r="C9" s="79"/>
      <c r="D9" s="435"/>
      <c r="E9" s="79"/>
      <c r="F9" s="79"/>
      <c r="G9" s="431"/>
      <c r="H9" s="431"/>
      <c r="J9" s="150" t="s">
        <v>0</v>
      </c>
    </row>
    <row r="10" spans="1:10" ht="13.8" x14ac:dyDescent="0.25">
      <c r="A10" s="79"/>
      <c r="B10" s="79"/>
      <c r="C10" s="79"/>
      <c r="D10" s="435"/>
      <c r="E10" s="79"/>
      <c r="F10" s="79"/>
      <c r="G10" s="431"/>
      <c r="H10" s="431"/>
    </row>
    <row r="11" spans="1:10" ht="13.8" x14ac:dyDescent="0.25">
      <c r="A11" s="79"/>
      <c r="B11" s="79"/>
      <c r="C11" s="79"/>
      <c r="D11" s="435"/>
      <c r="E11" s="79"/>
      <c r="F11" s="79"/>
      <c r="G11" s="431"/>
      <c r="H11" s="431"/>
    </row>
    <row r="12" spans="1:10" ht="13.8" x14ac:dyDescent="0.25">
      <c r="A12" s="68"/>
      <c r="B12" s="68"/>
      <c r="C12" s="68"/>
      <c r="D12" s="68"/>
      <c r="E12" s="68"/>
      <c r="F12" s="68"/>
      <c r="G12" s="4"/>
      <c r="H12" s="4"/>
    </row>
    <row r="13" spans="1:10" ht="13.8" x14ac:dyDescent="0.25">
      <c r="A13" s="68"/>
      <c r="B13" s="68"/>
      <c r="C13" s="68"/>
      <c r="D13" s="68"/>
      <c r="E13" s="68"/>
      <c r="F13" s="68"/>
      <c r="G13" s="4"/>
      <c r="H13" s="4"/>
    </row>
    <row r="14" spans="1:10" ht="13.8" x14ac:dyDescent="0.25">
      <c r="A14" s="68"/>
      <c r="B14" s="68"/>
      <c r="C14" s="68"/>
      <c r="D14" s="68"/>
      <c r="E14" s="68"/>
      <c r="F14" s="68"/>
      <c r="G14" s="4"/>
      <c r="H14" s="4"/>
    </row>
    <row r="15" spans="1:10" ht="13.8" x14ac:dyDescent="0.25">
      <c r="A15" s="68"/>
      <c r="B15" s="68"/>
      <c r="C15" s="68"/>
      <c r="D15" s="68"/>
      <c r="E15" s="68"/>
      <c r="F15" s="68"/>
      <c r="G15" s="4"/>
      <c r="H15" s="4"/>
    </row>
    <row r="16" spans="1:10" ht="13.8" x14ac:dyDescent="0.25">
      <c r="A16" s="68"/>
      <c r="B16" s="68"/>
      <c r="C16" s="68"/>
      <c r="D16" s="68"/>
      <c r="E16" s="68"/>
      <c r="F16" s="68"/>
      <c r="G16" s="4"/>
      <c r="H16" s="4"/>
    </row>
    <row r="17" spans="1:8" ht="13.8" x14ac:dyDescent="0.25">
      <c r="A17" s="68"/>
      <c r="B17" s="68"/>
      <c r="C17" s="68"/>
      <c r="D17" s="68"/>
      <c r="E17" s="68"/>
      <c r="F17" s="68"/>
      <c r="G17" s="4"/>
      <c r="H17" s="4"/>
    </row>
    <row r="18" spans="1:8" ht="13.8" x14ac:dyDescent="0.25">
      <c r="A18" s="68"/>
      <c r="B18" s="68"/>
      <c r="C18" s="68"/>
      <c r="D18" s="68"/>
      <c r="E18" s="68"/>
      <c r="F18" s="68"/>
      <c r="G18" s="4"/>
      <c r="H18" s="4"/>
    </row>
    <row r="19" spans="1:8" ht="13.8" x14ac:dyDescent="0.25">
      <c r="A19" s="68"/>
      <c r="B19" s="68"/>
      <c r="C19" s="68"/>
      <c r="D19" s="68"/>
      <c r="E19" s="68"/>
      <c r="F19" s="68"/>
      <c r="G19" s="4"/>
      <c r="H19" s="4"/>
    </row>
    <row r="20" spans="1:8" ht="13.8" x14ac:dyDescent="0.25">
      <c r="A20" s="68"/>
      <c r="B20" s="68"/>
      <c r="C20" s="68"/>
      <c r="D20" s="68"/>
      <c r="E20" s="68"/>
      <c r="F20" s="68"/>
      <c r="G20" s="4"/>
      <c r="H20" s="4"/>
    </row>
    <row r="21" spans="1:8" ht="13.8" x14ac:dyDescent="0.25">
      <c r="A21" s="68"/>
      <c r="B21" s="68"/>
      <c r="C21" s="68"/>
      <c r="D21" s="68"/>
      <c r="E21" s="68"/>
      <c r="F21" s="68"/>
      <c r="G21" s="4"/>
      <c r="H21" s="4"/>
    </row>
    <row r="22" spans="1:8" ht="13.8" x14ac:dyDescent="0.25">
      <c r="A22" s="68"/>
      <c r="B22" s="68"/>
      <c r="C22" s="68"/>
      <c r="D22" s="68"/>
      <c r="E22" s="68"/>
      <c r="F22" s="68"/>
      <c r="G22" s="4"/>
      <c r="H22" s="4"/>
    </row>
    <row r="23" spans="1:8" ht="13.8" x14ac:dyDescent="0.25">
      <c r="A23" s="68"/>
      <c r="B23" s="68"/>
      <c r="C23" s="68"/>
      <c r="D23" s="68"/>
      <c r="E23" s="68"/>
      <c r="F23" s="68"/>
      <c r="G23" s="4"/>
      <c r="H23" s="4"/>
    </row>
    <row r="24" spans="1:8" ht="13.8" x14ac:dyDescent="0.25">
      <c r="A24" s="68"/>
      <c r="B24" s="68"/>
      <c r="C24" s="68"/>
      <c r="D24" s="68"/>
      <c r="E24" s="68"/>
      <c r="F24" s="68"/>
      <c r="G24" s="4"/>
      <c r="H24" s="4"/>
    </row>
    <row r="25" spans="1:8" ht="13.8" x14ac:dyDescent="0.25">
      <c r="A25" s="68"/>
      <c r="B25" s="68"/>
      <c r="C25" s="68"/>
      <c r="D25" s="68"/>
      <c r="E25" s="68"/>
      <c r="F25" s="68"/>
      <c r="G25" s="4"/>
      <c r="H25" s="4"/>
    </row>
    <row r="26" spans="1:8" ht="13.8" x14ac:dyDescent="0.25">
      <c r="A26" s="68"/>
      <c r="B26" s="68"/>
      <c r="C26" s="68"/>
      <c r="D26" s="68"/>
      <c r="E26" s="68"/>
      <c r="F26" s="68"/>
      <c r="G26" s="4"/>
      <c r="H26" s="4"/>
    </row>
    <row r="27" spans="1:8" ht="13.8" x14ac:dyDescent="0.25">
      <c r="A27" s="68"/>
      <c r="B27" s="68"/>
      <c r="C27" s="68"/>
      <c r="D27" s="68"/>
      <c r="E27" s="68"/>
      <c r="F27" s="68"/>
      <c r="G27" s="4"/>
      <c r="H27" s="4"/>
    </row>
    <row r="28" spans="1:8" ht="13.8" x14ac:dyDescent="0.25">
      <c r="A28" s="68"/>
      <c r="B28" s="68"/>
      <c r="C28" s="68"/>
      <c r="D28" s="68"/>
      <c r="E28" s="68"/>
      <c r="F28" s="68"/>
      <c r="G28" s="4"/>
      <c r="H28" s="4"/>
    </row>
    <row r="29" spans="1:8" ht="13.8" x14ac:dyDescent="0.25">
      <c r="A29" s="68"/>
      <c r="B29" s="68"/>
      <c r="C29" s="68"/>
      <c r="D29" s="68"/>
      <c r="E29" s="68"/>
      <c r="F29" s="68"/>
      <c r="G29" s="4"/>
      <c r="H29" s="4"/>
    </row>
    <row r="30" spans="1:8" ht="13.8" x14ac:dyDescent="0.25">
      <c r="A30" s="68"/>
      <c r="B30" s="68"/>
      <c r="C30" s="68"/>
      <c r="D30" s="68"/>
      <c r="E30" s="68"/>
      <c r="F30" s="68"/>
      <c r="G30" s="4"/>
      <c r="H30" s="4"/>
    </row>
    <row r="31" spans="1:8" ht="13.8" x14ac:dyDescent="0.25">
      <c r="A31" s="68"/>
      <c r="B31" s="68"/>
      <c r="C31" s="68"/>
      <c r="D31" s="68"/>
      <c r="E31" s="68"/>
      <c r="F31" s="68"/>
      <c r="G31" s="4"/>
      <c r="H31" s="4"/>
    </row>
    <row r="32" spans="1:8" ht="13.8" x14ac:dyDescent="0.25">
      <c r="A32" s="68"/>
      <c r="B32" s="68"/>
      <c r="C32" s="68"/>
      <c r="D32" s="68"/>
      <c r="E32" s="68"/>
      <c r="F32" s="68"/>
      <c r="G32" s="4"/>
      <c r="H32" s="4"/>
    </row>
    <row r="33" spans="1:9" ht="13.8" x14ac:dyDescent="0.25">
      <c r="A33" s="68"/>
      <c r="B33" s="68"/>
      <c r="C33" s="68"/>
      <c r="D33" s="68"/>
      <c r="E33" s="68"/>
      <c r="F33" s="68"/>
      <c r="G33" s="4"/>
      <c r="H33" s="4"/>
    </row>
    <row r="34" spans="1:9" ht="13.8" x14ac:dyDescent="0.3">
      <c r="A34" s="68"/>
      <c r="B34" s="80"/>
      <c r="C34" s="80"/>
      <c r="D34" s="80"/>
      <c r="E34" s="80"/>
      <c r="F34" s="80" t="s">
        <v>313</v>
      </c>
      <c r="G34" s="67">
        <f>SUM(G9:G33)</f>
        <v>0</v>
      </c>
      <c r="H34" s="67">
        <f>SUM(H9:H33)</f>
        <v>0</v>
      </c>
    </row>
    <row r="35" spans="1:9" ht="13.8" x14ac:dyDescent="0.3">
      <c r="A35" s="148"/>
      <c r="B35" s="148"/>
      <c r="C35" s="148"/>
      <c r="D35" s="148"/>
      <c r="E35" s="148"/>
      <c r="F35" s="148"/>
      <c r="G35" s="148"/>
      <c r="H35" s="127"/>
      <c r="I35" s="127"/>
    </row>
    <row r="36" spans="1:9" ht="13.8" x14ac:dyDescent="0.3">
      <c r="A36" s="563" t="s">
        <v>470</v>
      </c>
      <c r="B36" s="563"/>
      <c r="C36" s="563"/>
      <c r="D36" s="563"/>
      <c r="E36" s="563"/>
      <c r="F36" s="563"/>
      <c r="G36" s="563"/>
      <c r="H36" s="563"/>
      <c r="I36" s="127"/>
    </row>
    <row r="37" spans="1:9" ht="13.8" x14ac:dyDescent="0.3">
      <c r="A37" s="149"/>
      <c r="B37" s="149"/>
      <c r="C37" s="148"/>
      <c r="D37" s="148"/>
      <c r="E37" s="148"/>
      <c r="F37" s="148"/>
      <c r="G37" s="148"/>
      <c r="H37" s="127"/>
      <c r="I37" s="127"/>
    </row>
    <row r="38" spans="1:9" ht="13.8" x14ac:dyDescent="0.3">
      <c r="A38" s="149"/>
      <c r="B38" s="149"/>
      <c r="C38" s="127"/>
      <c r="D38" s="127"/>
      <c r="E38" s="127"/>
      <c r="F38" s="127"/>
      <c r="G38" s="127"/>
      <c r="H38" s="127"/>
      <c r="I38" s="127"/>
    </row>
    <row r="39" spans="1:9" x14ac:dyDescent="0.25">
      <c r="A39" s="147"/>
      <c r="B39" s="147"/>
      <c r="C39" s="147"/>
      <c r="D39" s="147"/>
      <c r="E39" s="147"/>
      <c r="F39" s="147"/>
      <c r="G39" s="147"/>
      <c r="H39" s="147"/>
      <c r="I39" s="147"/>
    </row>
    <row r="40" spans="1:9" ht="13.8" x14ac:dyDescent="0.3">
      <c r="A40" s="132" t="s">
        <v>93</v>
      </c>
      <c r="B40" s="132"/>
      <c r="C40" s="127"/>
      <c r="D40" s="127"/>
      <c r="E40" s="127"/>
      <c r="F40" s="127"/>
      <c r="G40" s="127"/>
      <c r="H40" s="127"/>
      <c r="I40" s="127"/>
    </row>
    <row r="41" spans="1:9" ht="13.8" x14ac:dyDescent="0.3">
      <c r="A41" s="127"/>
      <c r="B41" s="127"/>
      <c r="C41" s="127"/>
      <c r="D41" s="127"/>
      <c r="E41" s="127"/>
      <c r="F41" s="127"/>
      <c r="G41" s="127"/>
      <c r="H41" s="127"/>
      <c r="I41" s="127"/>
    </row>
    <row r="42" spans="1:9" ht="13.8" x14ac:dyDescent="0.3">
      <c r="A42" s="127"/>
      <c r="B42" s="127"/>
      <c r="C42" s="127"/>
      <c r="D42" s="127"/>
      <c r="E42" s="127"/>
      <c r="F42" s="127"/>
      <c r="G42" s="127"/>
      <c r="H42" s="127"/>
      <c r="I42" s="133"/>
    </row>
    <row r="43" spans="1:9" ht="13.8" x14ac:dyDescent="0.3">
      <c r="A43" s="132"/>
      <c r="B43" s="132"/>
      <c r="C43" s="132" t="s">
        <v>370</v>
      </c>
      <c r="D43" s="132"/>
      <c r="E43" s="148"/>
      <c r="F43" s="132"/>
      <c r="G43" s="132"/>
      <c r="H43" s="127"/>
      <c r="I43" s="133"/>
    </row>
    <row r="44" spans="1:9" ht="13.8" x14ac:dyDescent="0.3">
      <c r="A44" s="127"/>
      <c r="B44" s="127"/>
      <c r="C44" s="127" t="s">
        <v>250</v>
      </c>
      <c r="D44" s="127"/>
      <c r="E44" s="127"/>
      <c r="F44" s="127"/>
      <c r="G44" s="127"/>
      <c r="H44" s="127"/>
      <c r="I44" s="133"/>
    </row>
    <row r="45" spans="1:9" x14ac:dyDescent="0.25">
      <c r="A45" s="134"/>
      <c r="B45" s="134"/>
      <c r="C45" s="134" t="s">
        <v>123</v>
      </c>
      <c r="D45" s="134"/>
      <c r="E45" s="134"/>
      <c r="F45" s="134"/>
      <c r="G45" s="134"/>
    </row>
  </sheetData>
  <mergeCells count="4">
    <mergeCell ref="G1:H1"/>
    <mergeCell ref="G2:H2"/>
    <mergeCell ref="A1:F1"/>
    <mergeCell ref="A36:H36"/>
  </mergeCells>
  <printOptions gridLines="1"/>
  <pageMargins left="0.25" right="0.25" top="0.75" bottom="0.75" header="0.3" footer="0.3"/>
  <pageSetup scale="83"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43"/>
  <sheetViews>
    <sheetView view="pageBreakPreview" zoomScale="80" zoomScaleSheetLayoutView="80" workbookViewId="0">
      <selection activeCell="C16" sqref="C16"/>
    </sheetView>
  </sheetViews>
  <sheetFormatPr defaultColWidth="9.109375" defaultRowHeight="13.2" x14ac:dyDescent="0.25"/>
  <cols>
    <col min="1" max="1" width="5.44140625" style="150" customWidth="1"/>
    <col min="2" max="2" width="27.5546875" style="150" customWidth="1"/>
    <col min="3" max="3" width="19.33203125" style="150" customWidth="1"/>
    <col min="4" max="4" width="16.88671875" style="150" customWidth="1"/>
    <col min="5" max="5" width="13.109375" style="150" customWidth="1"/>
    <col min="6" max="6" width="17" style="150" customWidth="1"/>
    <col min="7" max="7" width="13.6640625" style="150" customWidth="1"/>
    <col min="8" max="8" width="19.44140625" style="150" bestFit="1" customWidth="1"/>
    <col min="9" max="9" width="18.5546875" style="150" bestFit="1" customWidth="1"/>
    <col min="10" max="10" width="16.6640625" style="150" customWidth="1"/>
    <col min="11" max="11" width="17.6640625" style="150" customWidth="1"/>
    <col min="12" max="12" width="12.88671875" style="150" customWidth="1"/>
    <col min="13" max="16384" width="9.109375" style="150"/>
  </cols>
  <sheetData>
    <row r="2" spans="1:12" ht="13.8" x14ac:dyDescent="0.3">
      <c r="A2" s="567" t="s">
        <v>389</v>
      </c>
      <c r="B2" s="567"/>
      <c r="C2" s="567"/>
      <c r="D2" s="567"/>
      <c r="E2" s="220"/>
      <c r="F2" s="60"/>
      <c r="G2" s="60"/>
      <c r="H2" s="60"/>
      <c r="I2" s="60"/>
      <c r="J2" s="223"/>
      <c r="K2" s="222"/>
      <c r="L2" s="222" t="s">
        <v>94</v>
      </c>
    </row>
    <row r="3" spans="1:12" ht="13.8" x14ac:dyDescent="0.3">
      <c r="A3" s="59" t="s">
        <v>124</v>
      </c>
      <c r="B3" s="58"/>
      <c r="C3" s="60"/>
      <c r="D3" s="60"/>
      <c r="E3" s="60"/>
      <c r="F3" s="60"/>
      <c r="G3" s="60"/>
      <c r="H3" s="60"/>
      <c r="I3" s="60"/>
      <c r="J3" s="223"/>
      <c r="K3" s="540" t="str">
        <f>'ფორმა N1'!L2</f>
        <v>01.01.2023-31.12.2023</v>
      </c>
      <c r="L3" s="540"/>
    </row>
    <row r="4" spans="1:12" ht="13.8" x14ac:dyDescent="0.3">
      <c r="A4" s="59"/>
      <c r="B4" s="59"/>
      <c r="C4" s="58"/>
      <c r="D4" s="58"/>
      <c r="E4" s="58"/>
      <c r="F4" s="58"/>
      <c r="G4" s="58"/>
      <c r="H4" s="58"/>
      <c r="I4" s="58"/>
      <c r="J4" s="223"/>
      <c r="K4" s="223"/>
      <c r="L4" s="223"/>
    </row>
    <row r="5" spans="1:12" ht="13.8" x14ac:dyDescent="0.3">
      <c r="A5" s="60" t="s">
        <v>254</v>
      </c>
      <c r="B5" s="60"/>
      <c r="C5" s="60"/>
      <c r="D5" s="60"/>
      <c r="E5" s="60"/>
      <c r="F5" s="60"/>
      <c r="G5" s="60"/>
      <c r="H5" s="60"/>
      <c r="I5" s="60"/>
      <c r="J5" s="59"/>
      <c r="K5" s="59"/>
      <c r="L5" s="59"/>
    </row>
    <row r="6" spans="1:12" ht="13.8" x14ac:dyDescent="0.3">
      <c r="A6" s="63" t="str">
        <f>'ფორმა N1'!D4</f>
        <v>მოქალაქეთა პოლიტიკური გაერთიანება „ლელო საქართველოსთვის“</v>
      </c>
      <c r="B6" s="63"/>
      <c r="C6" s="63"/>
      <c r="D6" s="63"/>
      <c r="E6" s="63"/>
      <c r="F6" s="63"/>
      <c r="G6" s="63"/>
      <c r="H6" s="63"/>
      <c r="I6" s="63"/>
      <c r="J6" s="64"/>
      <c r="K6" s="64"/>
    </row>
    <row r="7" spans="1:12" ht="13.8" x14ac:dyDescent="0.3">
      <c r="A7" s="60"/>
      <c r="B7" s="60"/>
      <c r="C7" s="60"/>
      <c r="D7" s="60"/>
      <c r="E7" s="60"/>
      <c r="F7" s="60"/>
      <c r="G7" s="60"/>
      <c r="H7" s="60"/>
      <c r="I7" s="60"/>
      <c r="J7" s="59"/>
      <c r="K7" s="59"/>
      <c r="L7" s="59"/>
    </row>
    <row r="8" spans="1:12" ht="13.8" x14ac:dyDescent="0.25">
      <c r="A8" s="218"/>
      <c r="B8" s="218"/>
      <c r="C8" s="218"/>
      <c r="D8" s="218"/>
      <c r="E8" s="218"/>
      <c r="F8" s="218"/>
      <c r="G8" s="218"/>
      <c r="H8" s="218"/>
      <c r="I8" s="218"/>
      <c r="J8" s="61"/>
      <c r="K8" s="61"/>
      <c r="L8" s="61"/>
    </row>
    <row r="9" spans="1:12" ht="41.4" x14ac:dyDescent="0.25">
      <c r="A9" s="71" t="s">
        <v>64</v>
      </c>
      <c r="B9" s="71" t="s">
        <v>390</v>
      </c>
      <c r="C9" s="71" t="s">
        <v>391</v>
      </c>
      <c r="D9" s="71" t="s">
        <v>392</v>
      </c>
      <c r="E9" s="71" t="s">
        <v>393</v>
      </c>
      <c r="F9" s="71" t="s">
        <v>394</v>
      </c>
      <c r="G9" s="71" t="s">
        <v>395</v>
      </c>
      <c r="H9" s="71" t="s">
        <v>416</v>
      </c>
      <c r="I9" s="71" t="s">
        <v>396</v>
      </c>
      <c r="J9" s="71" t="s">
        <v>397</v>
      </c>
      <c r="K9" s="71" t="s">
        <v>398</v>
      </c>
      <c r="L9" s="71" t="s">
        <v>293</v>
      </c>
    </row>
    <row r="10" spans="1:12" ht="13.8" x14ac:dyDescent="0.25">
      <c r="A10" s="79"/>
      <c r="B10" s="305"/>
      <c r="C10" s="79"/>
      <c r="D10" s="79"/>
      <c r="E10" s="79"/>
      <c r="F10" s="79"/>
      <c r="G10" s="79"/>
      <c r="H10" s="79"/>
      <c r="I10" s="79"/>
      <c r="J10" s="431"/>
      <c r="K10" s="431"/>
      <c r="L10" s="79"/>
    </row>
    <row r="11" spans="1:12" ht="13.8" x14ac:dyDescent="0.25">
      <c r="A11" s="79"/>
      <c r="B11" s="305"/>
      <c r="C11" s="79"/>
      <c r="D11" s="79"/>
      <c r="E11" s="79"/>
      <c r="F11" s="79"/>
      <c r="G11" s="79"/>
      <c r="H11" s="79"/>
      <c r="I11" s="79"/>
      <c r="J11" s="431"/>
      <c r="K11" s="431"/>
      <c r="L11" s="79"/>
    </row>
    <row r="12" spans="1:12" ht="13.8" x14ac:dyDescent="0.25">
      <c r="A12" s="79"/>
      <c r="B12" s="305"/>
      <c r="C12" s="79"/>
      <c r="D12" s="79"/>
      <c r="E12" s="79"/>
      <c r="F12" s="79"/>
      <c r="G12" s="79"/>
      <c r="H12" s="79"/>
      <c r="I12" s="79"/>
      <c r="J12" s="431"/>
      <c r="K12" s="431"/>
      <c r="L12" s="68"/>
    </row>
    <row r="13" spans="1:12" ht="13.8" x14ac:dyDescent="0.25">
      <c r="A13" s="79"/>
      <c r="B13" s="305"/>
      <c r="C13" s="79"/>
      <c r="D13" s="79"/>
      <c r="E13" s="79"/>
      <c r="F13" s="79"/>
      <c r="G13" s="79"/>
      <c r="H13" s="79"/>
      <c r="I13" s="79"/>
      <c r="J13" s="431"/>
      <c r="K13" s="431"/>
      <c r="L13" s="68"/>
    </row>
    <row r="14" spans="1:12" ht="13.8" x14ac:dyDescent="0.25">
      <c r="A14" s="79"/>
      <c r="B14" s="305"/>
      <c r="C14" s="79"/>
      <c r="D14" s="79"/>
      <c r="E14" s="79"/>
      <c r="F14" s="79"/>
      <c r="G14" s="79"/>
      <c r="H14" s="79"/>
      <c r="I14" s="79"/>
      <c r="J14" s="431"/>
      <c r="K14" s="431"/>
      <c r="L14" s="68"/>
    </row>
    <row r="15" spans="1:12" ht="13.8" x14ac:dyDescent="0.25">
      <c r="A15" s="79"/>
      <c r="B15" s="305"/>
      <c r="C15" s="79"/>
      <c r="D15" s="79"/>
      <c r="E15" s="79"/>
      <c r="F15" s="79"/>
      <c r="G15" s="79"/>
      <c r="H15" s="79"/>
      <c r="I15" s="79"/>
      <c r="J15" s="431"/>
      <c r="K15" s="431"/>
      <c r="L15" s="68"/>
    </row>
    <row r="16" spans="1:12" ht="13.8" x14ac:dyDescent="0.25">
      <c r="A16" s="79"/>
      <c r="B16" s="305"/>
      <c r="C16" s="79"/>
      <c r="D16" s="79"/>
      <c r="E16" s="79"/>
      <c r="F16" s="79"/>
      <c r="G16" s="79"/>
      <c r="H16" s="79"/>
      <c r="I16" s="79"/>
      <c r="J16" s="431"/>
      <c r="K16" s="431"/>
      <c r="L16" s="68"/>
    </row>
    <row r="17" spans="1:12" ht="13.8" x14ac:dyDescent="0.25">
      <c r="A17" s="79"/>
      <c r="B17" s="305"/>
      <c r="C17" s="79"/>
      <c r="D17" s="79"/>
      <c r="E17" s="79"/>
      <c r="F17" s="79"/>
      <c r="G17" s="79"/>
      <c r="H17" s="79"/>
      <c r="I17" s="79"/>
      <c r="J17" s="431"/>
      <c r="K17" s="431"/>
      <c r="L17" s="68"/>
    </row>
    <row r="18" spans="1:12" ht="13.8" x14ac:dyDescent="0.25">
      <c r="A18" s="79"/>
      <c r="B18" s="305"/>
      <c r="C18" s="79"/>
      <c r="D18" s="79"/>
      <c r="E18" s="79"/>
      <c r="F18" s="79"/>
      <c r="G18" s="79"/>
      <c r="H18" s="79"/>
      <c r="I18" s="79"/>
      <c r="J18" s="431"/>
      <c r="K18" s="431"/>
      <c r="L18" s="68"/>
    </row>
    <row r="19" spans="1:12" ht="13.8" x14ac:dyDescent="0.25">
      <c r="A19" s="79"/>
      <c r="B19" s="305"/>
      <c r="C19" s="79"/>
      <c r="D19" s="79"/>
      <c r="E19" s="79"/>
      <c r="F19" s="79"/>
      <c r="G19" s="79"/>
      <c r="H19" s="79"/>
      <c r="I19" s="79"/>
      <c r="J19" s="431"/>
      <c r="K19" s="431"/>
      <c r="L19" s="68"/>
    </row>
    <row r="20" spans="1:12" ht="13.8" x14ac:dyDescent="0.25">
      <c r="A20" s="79"/>
      <c r="B20" s="305"/>
      <c r="C20" s="79"/>
      <c r="D20" s="79"/>
      <c r="E20" s="79"/>
      <c r="F20" s="79"/>
      <c r="G20" s="79"/>
      <c r="H20" s="79"/>
      <c r="I20" s="79"/>
      <c r="J20" s="431"/>
      <c r="K20" s="431"/>
      <c r="L20" s="68"/>
    </row>
    <row r="21" spans="1:12" ht="13.8" x14ac:dyDescent="0.25">
      <c r="A21" s="79"/>
      <c r="B21" s="305"/>
      <c r="C21" s="79"/>
      <c r="D21" s="79"/>
      <c r="E21" s="79"/>
      <c r="F21" s="79"/>
      <c r="G21" s="79"/>
      <c r="H21" s="79"/>
      <c r="I21" s="79"/>
      <c r="J21" s="431"/>
      <c r="K21" s="431"/>
      <c r="L21" s="68"/>
    </row>
    <row r="22" spans="1:12" ht="13.8" x14ac:dyDescent="0.25">
      <c r="A22" s="79"/>
      <c r="B22" s="305"/>
      <c r="C22" s="79"/>
      <c r="D22" s="79"/>
      <c r="E22" s="79"/>
      <c r="F22" s="79"/>
      <c r="G22" s="79"/>
      <c r="H22" s="79"/>
      <c r="I22" s="79"/>
      <c r="J22" s="431"/>
      <c r="K22" s="431"/>
      <c r="L22" s="68"/>
    </row>
    <row r="23" spans="1:12" ht="13.8" x14ac:dyDescent="0.25">
      <c r="A23" s="79"/>
      <c r="B23" s="305"/>
      <c r="C23" s="79"/>
      <c r="D23" s="79"/>
      <c r="E23" s="79"/>
      <c r="F23" s="79"/>
      <c r="G23" s="79"/>
      <c r="H23" s="79"/>
      <c r="I23" s="79"/>
      <c r="J23" s="431"/>
      <c r="K23" s="431"/>
      <c r="L23" s="68"/>
    </row>
    <row r="24" spans="1:12" ht="13.8" x14ac:dyDescent="0.25">
      <c r="A24" s="79"/>
      <c r="B24" s="305"/>
      <c r="C24" s="79"/>
      <c r="D24" s="79"/>
      <c r="E24" s="79"/>
      <c r="F24" s="79"/>
      <c r="G24" s="79"/>
      <c r="H24" s="79"/>
      <c r="I24" s="79"/>
      <c r="J24" s="431"/>
      <c r="K24" s="431"/>
      <c r="L24" s="68"/>
    </row>
    <row r="25" spans="1:12" ht="13.8" x14ac:dyDescent="0.25">
      <c r="A25" s="79"/>
      <c r="B25" s="305"/>
      <c r="C25" s="79"/>
      <c r="D25" s="79"/>
      <c r="E25" s="79"/>
      <c r="F25" s="79"/>
      <c r="G25" s="79"/>
      <c r="H25" s="79"/>
      <c r="I25" s="79"/>
      <c r="J25" s="431"/>
      <c r="K25" s="431"/>
      <c r="L25" s="68"/>
    </row>
    <row r="26" spans="1:12" ht="13.8" x14ac:dyDescent="0.25">
      <c r="A26" s="79"/>
      <c r="B26" s="305"/>
      <c r="C26" s="79"/>
      <c r="D26" s="79"/>
      <c r="E26" s="79"/>
      <c r="F26" s="79"/>
      <c r="G26" s="79"/>
      <c r="H26" s="79"/>
      <c r="I26" s="79"/>
      <c r="J26" s="431"/>
      <c r="K26" s="431"/>
      <c r="L26" s="68"/>
    </row>
    <row r="27" spans="1:12" ht="13.8" x14ac:dyDescent="0.25">
      <c r="A27" s="79"/>
      <c r="B27" s="305"/>
      <c r="C27" s="79"/>
      <c r="D27" s="79"/>
      <c r="E27" s="79"/>
      <c r="F27" s="79"/>
      <c r="G27" s="79"/>
      <c r="H27" s="79"/>
      <c r="I27" s="79"/>
      <c r="J27" s="431"/>
      <c r="K27" s="431"/>
      <c r="L27" s="68"/>
    </row>
    <row r="28" spans="1:12" ht="13.8" x14ac:dyDescent="0.25">
      <c r="A28" s="68" t="s">
        <v>256</v>
      </c>
      <c r="B28" s="305"/>
      <c r="C28" s="68"/>
      <c r="D28" s="68"/>
      <c r="E28" s="68"/>
      <c r="F28" s="68"/>
      <c r="G28" s="68"/>
      <c r="H28" s="68"/>
      <c r="I28" s="68"/>
      <c r="J28" s="4"/>
      <c r="K28" s="4"/>
      <c r="L28" s="68"/>
    </row>
    <row r="29" spans="1:12" ht="13.8" x14ac:dyDescent="0.3">
      <c r="A29" s="68"/>
      <c r="B29" s="305"/>
      <c r="C29" s="80"/>
      <c r="D29" s="80"/>
      <c r="E29" s="80"/>
      <c r="F29" s="80"/>
      <c r="G29" s="68"/>
      <c r="H29" s="68"/>
      <c r="I29" s="68"/>
      <c r="J29" s="68" t="s">
        <v>399</v>
      </c>
      <c r="K29" s="67">
        <f>SUM(K10:K28)</f>
        <v>0</v>
      </c>
      <c r="L29" s="68"/>
    </row>
    <row r="30" spans="1:12" ht="13.8" x14ac:dyDescent="0.3">
      <c r="A30" s="148"/>
      <c r="B30" s="148"/>
      <c r="C30" s="148"/>
      <c r="D30" s="148"/>
      <c r="E30" s="148"/>
      <c r="F30" s="148"/>
      <c r="G30" s="148"/>
      <c r="H30" s="148"/>
      <c r="I30" s="148"/>
      <c r="J30" s="148"/>
      <c r="K30" s="127"/>
    </row>
    <row r="31" spans="1:12" ht="26.25" customHeight="1" x14ac:dyDescent="0.25">
      <c r="A31" s="572" t="s">
        <v>501</v>
      </c>
      <c r="B31" s="572"/>
      <c r="C31" s="572"/>
      <c r="D31" s="572"/>
      <c r="E31" s="572"/>
      <c r="F31" s="572"/>
      <c r="G31" s="572"/>
      <c r="H31" s="572"/>
      <c r="I31" s="572"/>
      <c r="J31" s="572"/>
      <c r="K31" s="572"/>
      <c r="L31" s="572"/>
    </row>
    <row r="32" spans="1:12" ht="13.8" x14ac:dyDescent="0.25">
      <c r="A32" s="564" t="s">
        <v>462</v>
      </c>
      <c r="B32" s="564"/>
      <c r="C32" s="564"/>
      <c r="D32" s="564"/>
      <c r="E32" s="564"/>
      <c r="F32" s="564"/>
      <c r="G32" s="564"/>
      <c r="H32" s="564"/>
      <c r="I32" s="564"/>
      <c r="J32" s="564"/>
      <c r="K32" s="564"/>
      <c r="L32" s="564"/>
    </row>
    <row r="33" spans="1:12" ht="13.8" x14ac:dyDescent="0.25">
      <c r="A33" s="564" t="s">
        <v>483</v>
      </c>
      <c r="B33" s="564"/>
      <c r="C33" s="564"/>
      <c r="D33" s="564"/>
      <c r="E33" s="564"/>
      <c r="F33" s="564"/>
      <c r="G33" s="564"/>
      <c r="H33" s="564"/>
      <c r="I33" s="564"/>
      <c r="J33" s="564"/>
      <c r="K33" s="564"/>
      <c r="L33" s="564"/>
    </row>
    <row r="34" spans="1:12" ht="13.8" x14ac:dyDescent="0.25">
      <c r="A34" s="564" t="s">
        <v>471</v>
      </c>
      <c r="B34" s="564"/>
      <c r="C34" s="564"/>
      <c r="D34" s="564"/>
      <c r="E34" s="564"/>
      <c r="F34" s="564"/>
      <c r="G34" s="564"/>
      <c r="H34" s="564"/>
      <c r="I34" s="564"/>
      <c r="J34" s="564"/>
      <c r="K34" s="564"/>
      <c r="L34" s="564"/>
    </row>
    <row r="35" spans="1:12" ht="34.5" customHeight="1" x14ac:dyDescent="0.25">
      <c r="A35" s="565" t="s">
        <v>464</v>
      </c>
      <c r="B35" s="565"/>
      <c r="C35" s="565"/>
      <c r="D35" s="565"/>
      <c r="E35" s="565"/>
      <c r="F35" s="565"/>
      <c r="G35" s="565"/>
      <c r="H35" s="565"/>
      <c r="I35" s="565"/>
      <c r="J35" s="565"/>
      <c r="K35" s="565"/>
      <c r="L35" s="565"/>
    </row>
    <row r="36" spans="1:12" s="254" customFormat="1" ht="15" customHeight="1" x14ac:dyDescent="0.25">
      <c r="A36" s="580"/>
      <c r="B36" s="580"/>
      <c r="C36" s="580"/>
      <c r="D36" s="580"/>
      <c r="E36" s="580"/>
      <c r="F36" s="580"/>
      <c r="G36" s="580"/>
      <c r="H36" s="580"/>
      <c r="I36" s="580"/>
      <c r="J36" s="580"/>
      <c r="K36" s="580"/>
      <c r="L36" s="580"/>
    </row>
    <row r="37" spans="1:12" ht="13.8" x14ac:dyDescent="0.3">
      <c r="A37" s="568" t="s">
        <v>93</v>
      </c>
      <c r="B37" s="568"/>
      <c r="C37" s="306"/>
      <c r="D37" s="307"/>
      <c r="E37" s="307"/>
      <c r="F37" s="306"/>
      <c r="G37" s="306"/>
      <c r="H37" s="306"/>
      <c r="I37" s="306"/>
      <c r="J37" s="306"/>
      <c r="K37" s="127"/>
    </row>
    <row r="38" spans="1:12" ht="13.8" x14ac:dyDescent="0.3">
      <c r="A38" s="464"/>
      <c r="B38" s="464"/>
      <c r="C38" s="306"/>
      <c r="D38" s="307"/>
      <c r="E38" s="307"/>
      <c r="F38" s="306"/>
      <c r="G38" s="306"/>
      <c r="H38" s="306"/>
      <c r="I38" s="306"/>
      <c r="J38" s="306"/>
      <c r="K38" s="127"/>
    </row>
    <row r="39" spans="1:12" ht="13.8" x14ac:dyDescent="0.3">
      <c r="A39" s="464"/>
      <c r="B39" s="464"/>
      <c r="C39" s="306"/>
      <c r="D39" s="307"/>
      <c r="E39" s="307"/>
      <c r="F39" s="306"/>
      <c r="G39" s="306"/>
      <c r="H39" s="306"/>
      <c r="I39" s="306"/>
      <c r="J39" s="306"/>
      <c r="K39" s="127"/>
    </row>
    <row r="40" spans="1:12" ht="13.8" x14ac:dyDescent="0.3">
      <c r="A40" s="306"/>
      <c r="B40" s="307"/>
      <c r="C40" s="306"/>
      <c r="D40" s="307"/>
      <c r="E40" s="307"/>
      <c r="F40" s="306"/>
      <c r="G40" s="306"/>
      <c r="H40" s="306"/>
      <c r="I40" s="306"/>
      <c r="J40" s="308"/>
      <c r="K40" s="127"/>
    </row>
    <row r="41" spans="1:12" ht="13.8" x14ac:dyDescent="0.3">
      <c r="A41" s="306"/>
      <c r="B41" s="307"/>
      <c r="C41" s="569" t="s">
        <v>248</v>
      </c>
      <c r="D41" s="569"/>
      <c r="E41" s="309"/>
      <c r="F41" s="310"/>
      <c r="G41" s="570" t="s">
        <v>400</v>
      </c>
      <c r="H41" s="570"/>
      <c r="I41" s="570"/>
      <c r="J41" s="311"/>
      <c r="K41" s="127"/>
    </row>
    <row r="42" spans="1:12" ht="13.8" x14ac:dyDescent="0.3">
      <c r="A42" s="306"/>
      <c r="B42" s="307"/>
      <c r="C42" s="306"/>
      <c r="D42" s="307"/>
      <c r="E42" s="307"/>
      <c r="F42" s="306"/>
      <c r="G42" s="571"/>
      <c r="H42" s="571"/>
      <c r="I42" s="571"/>
      <c r="J42" s="311"/>
      <c r="K42" s="127"/>
    </row>
    <row r="43" spans="1:12" ht="13.8" x14ac:dyDescent="0.3">
      <c r="A43" s="306"/>
      <c r="B43" s="307"/>
      <c r="C43" s="566" t="s">
        <v>123</v>
      </c>
      <c r="D43" s="566"/>
      <c r="E43" s="309"/>
      <c r="F43" s="310"/>
      <c r="G43" s="306"/>
      <c r="H43" s="306"/>
      <c r="I43" s="306"/>
      <c r="J43" s="306"/>
      <c r="K43" s="127"/>
    </row>
  </sheetData>
  <mergeCells count="12">
    <mergeCell ref="C43:D43"/>
    <mergeCell ref="A2:D2"/>
    <mergeCell ref="K3:L3"/>
    <mergeCell ref="A37:B37"/>
    <mergeCell ref="C41:D41"/>
    <mergeCell ref="G41:I42"/>
    <mergeCell ref="A31:L31"/>
    <mergeCell ref="A32:L32"/>
    <mergeCell ref="A33:L33"/>
    <mergeCell ref="A34:L34"/>
    <mergeCell ref="A35:L35"/>
    <mergeCell ref="A36:L36"/>
  </mergeCells>
  <dataValidations count="1">
    <dataValidation type="list" allowBlank="1" showInputMessage="1" showErrorMessage="1" sqref="B10:B29">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69"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93"/>
  <sheetViews>
    <sheetView showGridLines="0" view="pageBreakPreview" topLeftCell="A48" zoomScale="80" zoomScaleNormal="100" zoomScaleSheetLayoutView="80" workbookViewId="0">
      <selection activeCell="D55" sqref="D55"/>
    </sheetView>
  </sheetViews>
  <sheetFormatPr defaultColWidth="9.109375" defaultRowHeight="13.8" x14ac:dyDescent="0.3"/>
  <cols>
    <col min="1" max="1" width="12.88671875" style="26" customWidth="1"/>
    <col min="2" max="2" width="65.5546875" style="25" customWidth="1"/>
    <col min="3" max="4" width="14.88671875" style="2" customWidth="1"/>
    <col min="5" max="5" width="0.88671875" style="2" customWidth="1"/>
    <col min="6" max="16384" width="9.109375" style="2"/>
  </cols>
  <sheetData>
    <row r="1" spans="1:5" x14ac:dyDescent="0.3">
      <c r="A1" s="58" t="s">
        <v>500</v>
      </c>
      <c r="B1" s="97"/>
      <c r="C1" s="581" t="s">
        <v>182</v>
      </c>
      <c r="D1" s="581"/>
      <c r="E1" s="85"/>
    </row>
    <row r="2" spans="1:5" x14ac:dyDescent="0.3">
      <c r="A2" s="59" t="s">
        <v>124</v>
      </c>
      <c r="B2" s="97"/>
      <c r="C2" s="540" t="str">
        <f>'ფორმა N1'!L2</f>
        <v>01.01.2023-31.12.2023</v>
      </c>
      <c r="D2" s="540"/>
      <c r="E2" s="85"/>
    </row>
    <row r="3" spans="1:5" x14ac:dyDescent="0.3">
      <c r="A3" s="94"/>
      <c r="B3" s="97"/>
      <c r="C3" s="60"/>
      <c r="D3" s="60"/>
      <c r="E3" s="85"/>
    </row>
    <row r="4" spans="1:5" x14ac:dyDescent="0.3">
      <c r="A4" s="59" t="str">
        <f>'ფორმა N2'!A4</f>
        <v>ანგარიშვალდებული პირის დასახელება:</v>
      </c>
      <c r="B4" s="59"/>
      <c r="C4" s="59"/>
      <c r="D4" s="59"/>
      <c r="E4" s="88"/>
    </row>
    <row r="5" spans="1:5" x14ac:dyDescent="0.3">
      <c r="A5" s="95" t="str">
        <f>'ფორმა N1'!D4</f>
        <v>მოქალაქეთა პოლიტიკური გაერთიანება „ლელო საქართველოსთვის“</v>
      </c>
      <c r="B5" s="96"/>
      <c r="C5" s="96"/>
      <c r="D5" s="45"/>
      <c r="E5" s="88"/>
    </row>
    <row r="6" spans="1:5" x14ac:dyDescent="0.3">
      <c r="A6" s="60"/>
      <c r="B6" s="59"/>
      <c r="C6" s="59"/>
      <c r="D6" s="59"/>
      <c r="E6" s="88"/>
    </row>
    <row r="7" spans="1:5" x14ac:dyDescent="0.3">
      <c r="A7" s="93"/>
      <c r="B7" s="98"/>
      <c r="C7" s="99"/>
      <c r="D7" s="99"/>
      <c r="E7" s="85"/>
    </row>
    <row r="8" spans="1:5" ht="41.4" x14ac:dyDescent="0.3">
      <c r="A8" s="100" t="s">
        <v>97</v>
      </c>
      <c r="B8" s="100" t="s">
        <v>174</v>
      </c>
      <c r="C8" s="100" t="s">
        <v>282</v>
      </c>
      <c r="D8" s="100" t="s">
        <v>238</v>
      </c>
      <c r="E8" s="85"/>
    </row>
    <row r="9" spans="1:5" x14ac:dyDescent="0.3">
      <c r="A9" s="35"/>
      <c r="B9" s="36"/>
      <c r="C9" s="122"/>
      <c r="D9" s="122"/>
      <c r="E9" s="85"/>
    </row>
    <row r="10" spans="1:5" x14ac:dyDescent="0.3">
      <c r="A10" s="37" t="s">
        <v>175</v>
      </c>
      <c r="B10" s="38"/>
      <c r="C10" s="101">
        <f>SUM(C11,C34)</f>
        <v>149345.61000000002</v>
      </c>
      <c r="D10" s="101">
        <f>SUM(D11,D34)</f>
        <v>135766.40999999992</v>
      </c>
      <c r="E10" s="85"/>
    </row>
    <row r="11" spans="1:5" x14ac:dyDescent="0.3">
      <c r="A11" s="39" t="s">
        <v>176</v>
      </c>
      <c r="B11" s="40"/>
      <c r="C11" s="66">
        <f>SUM(C12:C32)</f>
        <v>67372.66</v>
      </c>
      <c r="D11" s="66">
        <f>SUM(D12:D32)</f>
        <v>67787.539999999921</v>
      </c>
      <c r="E11" s="85"/>
    </row>
    <row r="12" spans="1:5" x14ac:dyDescent="0.3">
      <c r="A12" s="43">
        <v>1110</v>
      </c>
      <c r="B12" s="42" t="s">
        <v>126</v>
      </c>
      <c r="C12" s="8"/>
      <c r="D12" s="8"/>
      <c r="E12" s="85"/>
    </row>
    <row r="13" spans="1:5" x14ac:dyDescent="0.3">
      <c r="A13" s="43">
        <v>1120</v>
      </c>
      <c r="B13" s="42" t="s">
        <v>127</v>
      </c>
      <c r="C13" s="8"/>
      <c r="D13" s="8"/>
      <c r="E13" s="85"/>
    </row>
    <row r="14" spans="1:5" x14ac:dyDescent="0.3">
      <c r="A14" s="43">
        <v>1211</v>
      </c>
      <c r="B14" s="42" t="s">
        <v>128</v>
      </c>
      <c r="C14" s="8">
        <f>'ფორმა N7'!F10</f>
        <v>2587.1</v>
      </c>
      <c r="D14" s="8">
        <f>'ფორმა N7'!I10</f>
        <v>354.29999999993015</v>
      </c>
      <c r="E14" s="85"/>
    </row>
    <row r="15" spans="1:5" x14ac:dyDescent="0.3">
      <c r="A15" s="43">
        <v>1212</v>
      </c>
      <c r="B15" s="42" t="s">
        <v>129</v>
      </c>
      <c r="C15" s="8">
        <v>96.76</v>
      </c>
      <c r="D15" s="8">
        <v>0</v>
      </c>
      <c r="E15" s="85"/>
    </row>
    <row r="16" spans="1:5" x14ac:dyDescent="0.3">
      <c r="A16" s="43">
        <v>1213</v>
      </c>
      <c r="B16" s="42" t="s">
        <v>130</v>
      </c>
      <c r="C16" s="8"/>
      <c r="D16" s="8"/>
      <c r="E16" s="85"/>
    </row>
    <row r="17" spans="1:5" x14ac:dyDescent="0.3">
      <c r="A17" s="43">
        <v>1214</v>
      </c>
      <c r="B17" s="42" t="s">
        <v>131</v>
      </c>
      <c r="C17" s="8"/>
      <c r="D17" s="8"/>
      <c r="E17" s="85"/>
    </row>
    <row r="18" spans="1:5" x14ac:dyDescent="0.3">
      <c r="A18" s="43">
        <v>1215</v>
      </c>
      <c r="B18" s="42" t="s">
        <v>132</v>
      </c>
      <c r="C18" s="8"/>
      <c r="D18" s="8"/>
      <c r="E18" s="85"/>
    </row>
    <row r="19" spans="1:5" x14ac:dyDescent="0.3">
      <c r="A19" s="43">
        <v>1300</v>
      </c>
      <c r="B19" s="42" t="s">
        <v>133</v>
      </c>
      <c r="C19" s="8"/>
      <c r="D19" s="8"/>
      <c r="E19" s="85"/>
    </row>
    <row r="20" spans="1:5" x14ac:dyDescent="0.3">
      <c r="A20" s="43">
        <v>1410</v>
      </c>
      <c r="B20" s="42" t="s">
        <v>134</v>
      </c>
      <c r="C20" s="8"/>
      <c r="D20" s="8"/>
      <c r="E20" s="85"/>
    </row>
    <row r="21" spans="1:5" x14ac:dyDescent="0.3">
      <c r="A21" s="43">
        <v>1421</v>
      </c>
      <c r="B21" s="42" t="s">
        <v>135</v>
      </c>
      <c r="C21" s="8"/>
      <c r="D21" s="8"/>
      <c r="E21" s="85"/>
    </row>
    <row r="22" spans="1:5" x14ac:dyDescent="0.3">
      <c r="A22" s="43">
        <v>1422</v>
      </c>
      <c r="B22" s="42" t="s">
        <v>136</v>
      </c>
      <c r="C22" s="8"/>
      <c r="D22" s="8"/>
      <c r="E22" s="85"/>
    </row>
    <row r="23" spans="1:5" x14ac:dyDescent="0.3">
      <c r="A23" s="43">
        <v>1423</v>
      </c>
      <c r="B23" s="42" t="s">
        <v>137</v>
      </c>
      <c r="C23" s="8">
        <v>1000</v>
      </c>
      <c r="D23" s="8">
        <v>0</v>
      </c>
      <c r="E23" s="85"/>
    </row>
    <row r="24" spans="1:5" x14ac:dyDescent="0.3">
      <c r="A24" s="43">
        <v>1431</v>
      </c>
      <c r="B24" s="42" t="s">
        <v>138</v>
      </c>
      <c r="C24" s="8"/>
      <c r="D24" s="8"/>
      <c r="E24" s="85"/>
    </row>
    <row r="25" spans="1:5" x14ac:dyDescent="0.3">
      <c r="A25" s="43">
        <v>1432</v>
      </c>
      <c r="B25" s="42" t="s">
        <v>139</v>
      </c>
      <c r="C25" s="8"/>
      <c r="D25" s="8"/>
      <c r="E25" s="85"/>
    </row>
    <row r="26" spans="1:5" x14ac:dyDescent="0.3">
      <c r="A26" s="43">
        <v>1433</v>
      </c>
      <c r="B26" s="42" t="s">
        <v>140</v>
      </c>
      <c r="C26" s="8">
        <v>0</v>
      </c>
      <c r="D26" s="8">
        <v>0</v>
      </c>
      <c r="E26" s="85"/>
    </row>
    <row r="27" spans="1:5" x14ac:dyDescent="0.3">
      <c r="A27" s="43">
        <v>1441</v>
      </c>
      <c r="B27" s="42" t="s">
        <v>141</v>
      </c>
      <c r="C27" s="8">
        <v>0</v>
      </c>
      <c r="D27" s="8">
        <v>3000</v>
      </c>
      <c r="E27" s="85"/>
    </row>
    <row r="28" spans="1:5" x14ac:dyDescent="0.3">
      <c r="A28" s="43">
        <v>1442</v>
      </c>
      <c r="B28" s="42" t="s">
        <v>142</v>
      </c>
      <c r="C28" s="8">
        <v>63688.800000000003</v>
      </c>
      <c r="D28" s="8">
        <v>64433.24</v>
      </c>
      <c r="E28" s="85"/>
    </row>
    <row r="29" spans="1:5" x14ac:dyDescent="0.3">
      <c r="A29" s="43">
        <v>1443</v>
      </c>
      <c r="B29" s="42" t="s">
        <v>143</v>
      </c>
      <c r="C29" s="8"/>
      <c r="D29" s="8"/>
      <c r="E29" s="85"/>
    </row>
    <row r="30" spans="1:5" x14ac:dyDescent="0.3">
      <c r="A30" s="43">
        <v>1444</v>
      </c>
      <c r="B30" s="42" t="s">
        <v>144</v>
      </c>
      <c r="C30" s="8"/>
      <c r="D30" s="8"/>
      <c r="E30" s="85"/>
    </row>
    <row r="31" spans="1:5" x14ac:dyDescent="0.3">
      <c r="A31" s="43">
        <v>1445</v>
      </c>
      <c r="B31" s="42" t="s">
        <v>145</v>
      </c>
      <c r="C31" s="8"/>
      <c r="D31" s="8"/>
      <c r="E31" s="85"/>
    </row>
    <row r="32" spans="1:5" x14ac:dyDescent="0.3">
      <c r="A32" s="43">
        <v>1446</v>
      </c>
      <c r="B32" s="42" t="s">
        <v>146</v>
      </c>
      <c r="C32" s="8"/>
      <c r="D32" s="8"/>
      <c r="E32" s="85"/>
    </row>
    <row r="33" spans="1:5" x14ac:dyDescent="0.3">
      <c r="A33" s="27"/>
      <c r="E33" s="85"/>
    </row>
    <row r="34" spans="1:5" x14ac:dyDescent="0.3">
      <c r="A34" s="44" t="s">
        <v>177</v>
      </c>
      <c r="B34" s="42"/>
      <c r="C34" s="66">
        <f>SUM(C35:C42)</f>
        <v>81972.950000000012</v>
      </c>
      <c r="D34" s="66">
        <f>SUM(D35:D42)</f>
        <v>67978.87000000001</v>
      </c>
      <c r="E34" s="85"/>
    </row>
    <row r="35" spans="1:5" x14ac:dyDescent="0.3">
      <c r="A35" s="43">
        <v>2110</v>
      </c>
      <c r="B35" s="42" t="s">
        <v>86</v>
      </c>
      <c r="C35" s="8"/>
      <c r="D35" s="8"/>
      <c r="E35" s="85"/>
    </row>
    <row r="36" spans="1:5" x14ac:dyDescent="0.3">
      <c r="A36" s="43">
        <v>2120</v>
      </c>
      <c r="B36" s="42" t="s">
        <v>147</v>
      </c>
      <c r="C36" s="8">
        <f>'ფორმა N8'!C16</f>
        <v>81972.950000000012</v>
      </c>
      <c r="D36" s="8">
        <f>'ფორმა N8'!J16</f>
        <v>67759.390000000014</v>
      </c>
      <c r="E36" s="85"/>
    </row>
    <row r="37" spans="1:5" x14ac:dyDescent="0.3">
      <c r="A37" s="43">
        <v>2130</v>
      </c>
      <c r="B37" s="42" t="s">
        <v>87</v>
      </c>
      <c r="C37" s="8"/>
      <c r="D37" s="8"/>
      <c r="E37" s="85"/>
    </row>
    <row r="38" spans="1:5" x14ac:dyDescent="0.3">
      <c r="A38" s="43">
        <v>2140</v>
      </c>
      <c r="B38" s="42" t="s">
        <v>358</v>
      </c>
      <c r="C38" s="8"/>
      <c r="D38" s="8"/>
      <c r="E38" s="85"/>
    </row>
    <row r="39" spans="1:5" x14ac:dyDescent="0.3">
      <c r="A39" s="43">
        <v>2150</v>
      </c>
      <c r="B39" s="42" t="s">
        <v>361</v>
      </c>
      <c r="C39" s="8"/>
      <c r="D39" s="8"/>
      <c r="E39" s="85"/>
    </row>
    <row r="40" spans="1:5" x14ac:dyDescent="0.3">
      <c r="A40" s="43">
        <v>2220</v>
      </c>
      <c r="B40" s="42" t="s">
        <v>88</v>
      </c>
      <c r="C40" s="8"/>
      <c r="D40" s="8">
        <v>219.48</v>
      </c>
      <c r="E40" s="85"/>
    </row>
    <row r="41" spans="1:5" x14ac:dyDescent="0.3">
      <c r="A41" s="43">
        <v>2300</v>
      </c>
      <c r="B41" s="42" t="s">
        <v>148</v>
      </c>
      <c r="C41" s="8"/>
      <c r="D41" s="8"/>
      <c r="E41" s="85"/>
    </row>
    <row r="42" spans="1:5" x14ac:dyDescent="0.3">
      <c r="A42" s="43">
        <v>2400</v>
      </c>
      <c r="B42" s="42" t="s">
        <v>149</v>
      </c>
      <c r="C42" s="8"/>
      <c r="D42" s="8"/>
      <c r="E42" s="85"/>
    </row>
    <row r="43" spans="1:5" x14ac:dyDescent="0.3">
      <c r="A43" s="28"/>
      <c r="C43" s="404">
        <f>C10-C44</f>
        <v>0</v>
      </c>
      <c r="D43" s="404">
        <f>D10-D44</f>
        <v>-2.9103830456733704E-10</v>
      </c>
      <c r="E43" s="85"/>
    </row>
    <row r="44" spans="1:5" x14ac:dyDescent="0.3">
      <c r="A44" s="41" t="s">
        <v>181</v>
      </c>
      <c r="B44" s="42"/>
      <c r="C44" s="66">
        <f>SUM(C45,C64)</f>
        <v>149345.60999999999</v>
      </c>
      <c r="D44" s="66">
        <f>SUM(D45,D64)</f>
        <v>135766.41000000021</v>
      </c>
      <c r="E44" s="85"/>
    </row>
    <row r="45" spans="1:5" x14ac:dyDescent="0.3">
      <c r="A45" s="44" t="s">
        <v>178</v>
      </c>
      <c r="B45" s="42"/>
      <c r="C45" s="66">
        <f>SUM(C46:C61)</f>
        <v>103083.11</v>
      </c>
      <c r="D45" s="66">
        <f>SUM(D46:D61)</f>
        <v>21241.919999999998</v>
      </c>
      <c r="E45" s="85"/>
    </row>
    <row r="46" spans="1:5" x14ac:dyDescent="0.3">
      <c r="A46" s="43">
        <v>3100</v>
      </c>
      <c r="B46" s="42" t="s">
        <v>150</v>
      </c>
      <c r="C46" s="8"/>
      <c r="D46" s="8"/>
      <c r="E46" s="85"/>
    </row>
    <row r="47" spans="1:5" x14ac:dyDescent="0.3">
      <c r="A47" s="43">
        <v>3210</v>
      </c>
      <c r="B47" s="42" t="s">
        <v>151</v>
      </c>
      <c r="C47" s="8">
        <v>2326.66</v>
      </c>
      <c r="D47" s="8">
        <v>5660.85</v>
      </c>
      <c r="E47" s="85"/>
    </row>
    <row r="48" spans="1:5" x14ac:dyDescent="0.3">
      <c r="A48" s="43">
        <v>3221</v>
      </c>
      <c r="B48" s="42" t="s">
        <v>152</v>
      </c>
      <c r="C48" s="8"/>
      <c r="D48" s="8"/>
      <c r="E48" s="85"/>
    </row>
    <row r="49" spans="1:5" x14ac:dyDescent="0.3">
      <c r="A49" s="43">
        <v>3222</v>
      </c>
      <c r="B49" s="42" t="s">
        <v>153</v>
      </c>
      <c r="C49" s="8"/>
      <c r="D49" s="8"/>
      <c r="E49" s="85"/>
    </row>
    <row r="50" spans="1:5" x14ac:dyDescent="0.3">
      <c r="A50" s="43">
        <v>3223</v>
      </c>
      <c r="B50" s="42" t="s">
        <v>154</v>
      </c>
      <c r="C50" s="8"/>
      <c r="D50" s="8"/>
      <c r="E50" s="85"/>
    </row>
    <row r="51" spans="1:5" x14ac:dyDescent="0.3">
      <c r="A51" s="43">
        <v>3224</v>
      </c>
      <c r="B51" s="42" t="s">
        <v>155</v>
      </c>
      <c r="C51" s="8">
        <v>756.45</v>
      </c>
      <c r="D51" s="8">
        <v>1181.07</v>
      </c>
      <c r="E51" s="85"/>
    </row>
    <row r="52" spans="1:5" x14ac:dyDescent="0.3">
      <c r="A52" s="43">
        <v>3231</v>
      </c>
      <c r="B52" s="42" t="s">
        <v>156</v>
      </c>
      <c r="C52" s="8"/>
      <c r="D52" s="8"/>
      <c r="E52" s="85"/>
    </row>
    <row r="53" spans="1:5" x14ac:dyDescent="0.3">
      <c r="A53" s="43">
        <v>3232</v>
      </c>
      <c r="B53" s="42" t="s">
        <v>157</v>
      </c>
      <c r="C53" s="8"/>
      <c r="D53" s="8"/>
      <c r="E53" s="85"/>
    </row>
    <row r="54" spans="1:5" x14ac:dyDescent="0.3">
      <c r="A54" s="43">
        <v>3234</v>
      </c>
      <c r="B54" s="42" t="s">
        <v>158</v>
      </c>
      <c r="C54" s="8"/>
      <c r="D54" s="8"/>
      <c r="E54" s="85"/>
    </row>
    <row r="55" spans="1:5" ht="27.6" x14ac:dyDescent="0.3">
      <c r="A55" s="43">
        <v>3236</v>
      </c>
      <c r="B55" s="42" t="s">
        <v>173</v>
      </c>
      <c r="C55" s="8"/>
      <c r="D55" s="8"/>
      <c r="E55" s="85"/>
    </row>
    <row r="56" spans="1:5" ht="41.4" x14ac:dyDescent="0.3">
      <c r="A56" s="43">
        <v>3237</v>
      </c>
      <c r="B56" s="42" t="s">
        <v>159</v>
      </c>
      <c r="C56" s="8"/>
      <c r="D56" s="8"/>
      <c r="E56" s="85"/>
    </row>
    <row r="57" spans="1:5" x14ac:dyDescent="0.3">
      <c r="A57" s="43">
        <v>3241</v>
      </c>
      <c r="B57" s="42" t="s">
        <v>160</v>
      </c>
      <c r="C57" s="8">
        <v>100000</v>
      </c>
      <c r="D57" s="8">
        <v>14400</v>
      </c>
      <c r="E57" s="85"/>
    </row>
    <row r="58" spans="1:5" x14ac:dyDescent="0.3">
      <c r="A58" s="43">
        <v>3242</v>
      </c>
      <c r="B58" s="42" t="s">
        <v>161</v>
      </c>
      <c r="C58" s="8"/>
      <c r="D58" s="8"/>
      <c r="E58" s="85"/>
    </row>
    <row r="59" spans="1:5" x14ac:dyDescent="0.3">
      <c r="A59" s="43">
        <v>3243</v>
      </c>
      <c r="B59" s="42" t="s">
        <v>162</v>
      </c>
      <c r="C59" s="8"/>
      <c r="D59" s="8"/>
      <c r="E59" s="85"/>
    </row>
    <row r="60" spans="1:5" x14ac:dyDescent="0.3">
      <c r="A60" s="43">
        <v>3245</v>
      </c>
      <c r="B60" s="42" t="s">
        <v>163</v>
      </c>
      <c r="C60" s="8"/>
      <c r="D60" s="8"/>
      <c r="E60" s="85"/>
    </row>
    <row r="61" spans="1:5" x14ac:dyDescent="0.3">
      <c r="A61" s="43">
        <v>3246</v>
      </c>
      <c r="B61" s="42" t="s">
        <v>164</v>
      </c>
      <c r="C61" s="8"/>
      <c r="D61" s="8"/>
      <c r="E61" s="85"/>
    </row>
    <row r="62" spans="1:5" x14ac:dyDescent="0.3">
      <c r="A62" s="28"/>
      <c r="E62" s="85"/>
    </row>
    <row r="63" spans="1:5" x14ac:dyDescent="0.3">
      <c r="A63" s="29"/>
      <c r="E63" s="85"/>
    </row>
    <row r="64" spans="1:5" x14ac:dyDescent="0.3">
      <c r="A64" s="44" t="s">
        <v>179</v>
      </c>
      <c r="B64" s="42"/>
      <c r="C64" s="66">
        <f>SUM(C65:C67)</f>
        <v>46262.5</v>
      </c>
      <c r="D64" s="66">
        <f>SUM(D65:D67)</f>
        <v>114524.49000000022</v>
      </c>
      <c r="E64" s="85"/>
    </row>
    <row r="65" spans="1:5" x14ac:dyDescent="0.3">
      <c r="A65" s="43">
        <v>5100</v>
      </c>
      <c r="B65" s="42" t="s">
        <v>236</v>
      </c>
      <c r="C65" s="8"/>
      <c r="D65" s="8"/>
      <c r="E65" s="85"/>
    </row>
    <row r="66" spans="1:5" x14ac:dyDescent="0.3">
      <c r="A66" s="43">
        <v>5220</v>
      </c>
      <c r="B66" s="42" t="s">
        <v>371</v>
      </c>
      <c r="C66" s="8">
        <v>12144664.800000001</v>
      </c>
      <c r="D66" s="405">
        <f>C66+'ფორმა N2'!C9+'ფორმა N3'!C9</f>
        <v>13067675.790000001</v>
      </c>
      <c r="E66" s="85"/>
    </row>
    <row r="67" spans="1:5" x14ac:dyDescent="0.3">
      <c r="A67" s="43">
        <v>5230</v>
      </c>
      <c r="B67" s="42" t="s">
        <v>372</v>
      </c>
      <c r="C67" s="8">
        <v>-12098402.300000001</v>
      </c>
      <c r="D67" s="406">
        <f>C67-'ფორმა N4'!C11-'ფორმა N5'!C9</f>
        <v>-12953151.300000001</v>
      </c>
      <c r="E67" s="85"/>
    </row>
    <row r="68" spans="1:5" x14ac:dyDescent="0.3">
      <c r="A68" s="28"/>
      <c r="E68" s="85"/>
    </row>
    <row r="69" spans="1:5" x14ac:dyDescent="0.3">
      <c r="A69" s="2"/>
      <c r="E69" s="85"/>
    </row>
    <row r="70" spans="1:5" x14ac:dyDescent="0.3">
      <c r="A70" s="41" t="s">
        <v>180</v>
      </c>
      <c r="B70" s="42"/>
      <c r="C70" s="8"/>
      <c r="D70" s="8"/>
      <c r="E70" s="85"/>
    </row>
    <row r="71" spans="1:5" ht="27.6" x14ac:dyDescent="0.3">
      <c r="A71" s="43">
        <v>1</v>
      </c>
      <c r="B71" s="42" t="s">
        <v>165</v>
      </c>
      <c r="C71" s="8"/>
      <c r="D71" s="8"/>
      <c r="E71" s="85"/>
    </row>
    <row r="72" spans="1:5" x14ac:dyDescent="0.3">
      <c r="A72" s="43">
        <v>2</v>
      </c>
      <c r="B72" s="42" t="s">
        <v>166</v>
      </c>
      <c r="C72" s="8"/>
      <c r="D72" s="8"/>
      <c r="E72" s="85"/>
    </row>
    <row r="73" spans="1:5" x14ac:dyDescent="0.3">
      <c r="A73" s="43">
        <v>3</v>
      </c>
      <c r="B73" s="42" t="s">
        <v>167</v>
      </c>
      <c r="C73" s="8"/>
      <c r="D73" s="8"/>
      <c r="E73" s="85"/>
    </row>
    <row r="74" spans="1:5" x14ac:dyDescent="0.3">
      <c r="A74" s="43">
        <v>4</v>
      </c>
      <c r="B74" s="42" t="s">
        <v>328</v>
      </c>
      <c r="C74" s="8"/>
      <c r="D74" s="8"/>
      <c r="E74" s="85"/>
    </row>
    <row r="75" spans="1:5" x14ac:dyDescent="0.3">
      <c r="A75" s="43">
        <v>5</v>
      </c>
      <c r="B75" s="42" t="s">
        <v>168</v>
      </c>
      <c r="C75" s="8"/>
      <c r="D75" s="8"/>
      <c r="E75" s="85"/>
    </row>
    <row r="76" spans="1:5" x14ac:dyDescent="0.3">
      <c r="A76" s="43">
        <v>6</v>
      </c>
      <c r="B76" s="42" t="s">
        <v>169</v>
      </c>
      <c r="C76" s="8"/>
      <c r="D76" s="8"/>
      <c r="E76" s="85"/>
    </row>
    <row r="77" spans="1:5" x14ac:dyDescent="0.3">
      <c r="A77" s="43">
        <v>7</v>
      </c>
      <c r="B77" s="42" t="s">
        <v>170</v>
      </c>
      <c r="C77" s="8"/>
      <c r="D77" s="8"/>
      <c r="E77" s="85"/>
    </row>
    <row r="78" spans="1:5" x14ac:dyDescent="0.3">
      <c r="A78" s="43">
        <v>8</v>
      </c>
      <c r="B78" s="42" t="s">
        <v>171</v>
      </c>
      <c r="C78" s="8"/>
      <c r="D78" s="8"/>
      <c r="E78" s="85"/>
    </row>
    <row r="79" spans="1:5" x14ac:dyDescent="0.3">
      <c r="A79" s="43">
        <v>9</v>
      </c>
      <c r="B79" s="42" t="s">
        <v>172</v>
      </c>
      <c r="C79" s="8"/>
      <c r="D79" s="8"/>
      <c r="E79" s="85"/>
    </row>
    <row r="83" spans="1:9" x14ac:dyDescent="0.3">
      <c r="A83" s="2"/>
      <c r="B83" s="2"/>
    </row>
    <row r="84" spans="1:9" x14ac:dyDescent="0.3">
      <c r="A84" s="53" t="s">
        <v>93</v>
      </c>
      <c r="B84" s="2"/>
      <c r="E84" s="221"/>
    </row>
    <row r="85" spans="1:9" x14ac:dyDescent="0.3">
      <c r="A85" s="2"/>
      <c r="B85" s="2"/>
      <c r="E85" s="226"/>
      <c r="F85" s="226"/>
      <c r="G85" s="226"/>
      <c r="H85" s="226"/>
      <c r="I85" s="226"/>
    </row>
    <row r="86" spans="1:9" x14ac:dyDescent="0.3">
      <c r="A86" s="2"/>
      <c r="B86" s="2"/>
      <c r="D86" s="12"/>
      <c r="E86" s="226"/>
      <c r="F86" s="226"/>
      <c r="G86" s="226"/>
      <c r="H86" s="226"/>
      <c r="I86" s="226"/>
    </row>
    <row r="87" spans="1:9" x14ac:dyDescent="0.3">
      <c r="A87" s="226"/>
      <c r="B87" s="53" t="s">
        <v>378</v>
      </c>
      <c r="D87" s="12"/>
      <c r="E87" s="226"/>
      <c r="F87" s="226"/>
      <c r="G87" s="226"/>
      <c r="H87" s="226"/>
      <c r="I87" s="226"/>
    </row>
    <row r="88" spans="1:9" x14ac:dyDescent="0.3">
      <c r="A88" s="226"/>
      <c r="B88" s="2" t="s">
        <v>379</v>
      </c>
      <c r="D88" s="12"/>
      <c r="E88" s="226"/>
      <c r="F88" s="226"/>
      <c r="G88" s="226"/>
      <c r="H88" s="226"/>
      <c r="I88" s="226"/>
    </row>
    <row r="89" spans="1:9" s="226" customFormat="1" ht="13.2" x14ac:dyDescent="0.25">
      <c r="B89" s="50" t="s">
        <v>123</v>
      </c>
    </row>
    <row r="90" spans="1:9" s="226" customFormat="1" ht="13.2" x14ac:dyDescent="0.25"/>
    <row r="91" spans="1:9" s="226" customFormat="1" ht="13.2" x14ac:dyDescent="0.25"/>
    <row r="92" spans="1:9" s="226" customFormat="1" ht="13.2" x14ac:dyDescent="0.25"/>
    <row r="93" spans="1:9" s="226" customFormat="1" ht="13.2" x14ac:dyDescent="0.25"/>
  </sheetData>
  <mergeCells count="2">
    <mergeCell ref="C1:D1"/>
    <mergeCell ref="C2:D2"/>
  </mergeCells>
  <printOptions gridLines="1"/>
  <pageMargins left="0.31496062992126" right="0.31496062992126" top="0.74803149606299202" bottom="0.74803149606299202" header="0.31496062992126" footer="0.31496062992126"/>
  <pageSetup paperSize="9" scale="91" fitToHeight="2" orientation="portrait" r:id="rId1"/>
  <rowBreaks count="1" manualBreakCount="1">
    <brk id="43" max="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K28"/>
  <sheetViews>
    <sheetView showGridLines="0" view="pageBreakPreview" zoomScale="80" zoomScaleNormal="100" zoomScaleSheetLayoutView="80" workbookViewId="0">
      <selection activeCell="G14" sqref="G14"/>
    </sheetView>
  </sheetViews>
  <sheetFormatPr defaultColWidth="9.109375" defaultRowHeight="13.8" x14ac:dyDescent="0.3"/>
  <cols>
    <col min="1" max="1" width="4.88671875" style="2" customWidth="1"/>
    <col min="2" max="2" width="31.44140625" style="2" customWidth="1"/>
    <col min="3" max="3" width="18.44140625" style="2" customWidth="1"/>
    <col min="4" max="4" width="8.44140625" style="2" customWidth="1"/>
    <col min="5" max="5" width="13.5546875" style="2" customWidth="1"/>
    <col min="6" max="6" width="12.44140625" style="2" customWidth="1"/>
    <col min="7" max="8" width="13.88671875" style="2" customWidth="1"/>
    <col min="9" max="9" width="13.6640625" style="2" customWidth="1"/>
    <col min="10" max="10" width="15" style="2" customWidth="1"/>
    <col min="11" max="11" width="0.88671875" style="2" customWidth="1"/>
    <col min="12" max="16384" width="9.109375" style="2"/>
  </cols>
  <sheetData>
    <row r="1" spans="1:11" x14ac:dyDescent="0.3">
      <c r="A1" s="585" t="s">
        <v>499</v>
      </c>
      <c r="B1" s="585"/>
      <c r="C1" s="585"/>
      <c r="D1" s="585"/>
      <c r="E1" s="64"/>
      <c r="F1" s="64"/>
      <c r="G1" s="64"/>
      <c r="H1" s="64"/>
      <c r="I1" s="582" t="s">
        <v>94</v>
      </c>
      <c r="J1" s="582"/>
      <c r="K1" s="85"/>
    </row>
    <row r="2" spans="1:11" x14ac:dyDescent="0.3">
      <c r="A2" s="64" t="s">
        <v>124</v>
      </c>
      <c r="B2" s="64"/>
      <c r="C2" s="64"/>
      <c r="D2" s="64"/>
      <c r="E2" s="64"/>
      <c r="F2" s="64"/>
      <c r="G2" s="64"/>
      <c r="H2" s="64"/>
      <c r="I2" s="583" t="str">
        <f>'ფორმა N1'!L2</f>
        <v>01.01.2023-31.12.2023</v>
      </c>
      <c r="J2" s="584"/>
      <c r="K2" s="85"/>
    </row>
    <row r="3" spans="1:11" x14ac:dyDescent="0.3">
      <c r="A3" s="64"/>
      <c r="B3" s="64"/>
      <c r="C3" s="64"/>
      <c r="D3" s="64"/>
      <c r="E3" s="64"/>
      <c r="F3" s="64"/>
      <c r="G3" s="64"/>
      <c r="H3" s="64"/>
      <c r="I3" s="477"/>
      <c r="J3" s="477"/>
      <c r="K3" s="85"/>
    </row>
    <row r="4" spans="1:11" x14ac:dyDescent="0.3">
      <c r="A4" s="64" t="str">
        <f>'ფორმა N2'!A4</f>
        <v>ანგარიშვალდებული პირის დასახელება:</v>
      </c>
      <c r="B4" s="64"/>
      <c r="C4" s="64"/>
      <c r="D4" s="64"/>
      <c r="E4" s="64"/>
      <c r="F4" s="478"/>
      <c r="G4" s="64"/>
      <c r="H4" s="64"/>
      <c r="I4" s="64"/>
      <c r="J4" s="64"/>
      <c r="K4" s="85"/>
    </row>
    <row r="5" spans="1:11" x14ac:dyDescent="0.3">
      <c r="A5" s="146" t="str">
        <f>'ფორმა N1'!D4</f>
        <v>მოქალაქეთა პოლიტიკური გაერთიანება „ლელო საქართველოსთვის“</v>
      </c>
      <c r="B5" s="63"/>
      <c r="C5" s="63"/>
      <c r="D5" s="63"/>
      <c r="E5" s="63"/>
      <c r="F5" s="297"/>
      <c r="G5" s="63"/>
      <c r="H5" s="63"/>
      <c r="I5" s="63"/>
      <c r="J5" s="63"/>
      <c r="K5" s="85"/>
    </row>
    <row r="6" spans="1:11" x14ac:dyDescent="0.3">
      <c r="A6" s="63"/>
      <c r="B6" s="63"/>
      <c r="C6" s="64"/>
      <c r="D6" s="64"/>
      <c r="E6" s="64"/>
      <c r="F6" s="478"/>
      <c r="G6" s="64"/>
      <c r="H6" s="64"/>
      <c r="I6" s="64"/>
      <c r="J6" s="64"/>
      <c r="K6" s="85"/>
    </row>
    <row r="7" spans="1:11" x14ac:dyDescent="0.3">
      <c r="A7" s="479"/>
      <c r="B7" s="480"/>
      <c r="C7" s="480"/>
      <c r="D7" s="480"/>
      <c r="E7" s="480"/>
      <c r="F7" s="480"/>
      <c r="G7" s="480"/>
      <c r="H7" s="480"/>
      <c r="I7" s="480"/>
      <c r="J7" s="480"/>
      <c r="K7" s="85"/>
    </row>
    <row r="8" spans="1:11" s="24" customFormat="1" ht="41.4" x14ac:dyDescent="0.3">
      <c r="A8" s="298" t="s">
        <v>64</v>
      </c>
      <c r="B8" s="298" t="s">
        <v>95</v>
      </c>
      <c r="C8" s="299" t="s">
        <v>97</v>
      </c>
      <c r="D8" s="299" t="s">
        <v>255</v>
      </c>
      <c r="E8" s="299" t="s">
        <v>96</v>
      </c>
      <c r="F8" s="300" t="s">
        <v>237</v>
      </c>
      <c r="G8" s="300" t="s">
        <v>274</v>
      </c>
      <c r="H8" s="300" t="s">
        <v>275</v>
      </c>
      <c r="I8" s="300" t="s">
        <v>238</v>
      </c>
      <c r="J8" s="301" t="s">
        <v>98</v>
      </c>
      <c r="K8" s="85"/>
    </row>
    <row r="9" spans="1:11" s="24" customFormat="1" x14ac:dyDescent="0.3">
      <c r="A9" s="302">
        <v>1</v>
      </c>
      <c r="B9" s="302">
        <v>2</v>
      </c>
      <c r="C9" s="303">
        <v>3</v>
      </c>
      <c r="D9" s="303">
        <v>4</v>
      </c>
      <c r="E9" s="303">
        <v>5</v>
      </c>
      <c r="F9" s="303">
        <v>6</v>
      </c>
      <c r="G9" s="303">
        <v>7</v>
      </c>
      <c r="H9" s="303">
        <v>8</v>
      </c>
      <c r="I9" s="303">
        <v>9</v>
      </c>
      <c r="J9" s="303">
        <v>10</v>
      </c>
      <c r="K9" s="85"/>
    </row>
    <row r="10" spans="1:11" s="24" customFormat="1" ht="27.6" x14ac:dyDescent="0.3">
      <c r="A10" s="304">
        <v>1</v>
      </c>
      <c r="B10" s="396" t="s">
        <v>514</v>
      </c>
      <c r="C10" s="397" t="s">
        <v>515</v>
      </c>
      <c r="D10" s="398" t="s">
        <v>516</v>
      </c>
      <c r="E10" s="121"/>
      <c r="F10" s="399">
        <v>2587.1</v>
      </c>
      <c r="G10" s="399">
        <v>989517.84</v>
      </c>
      <c r="H10" s="399">
        <v>991750.64</v>
      </c>
      <c r="I10" s="399">
        <f>F10+G10-H10</f>
        <v>354.29999999993015</v>
      </c>
      <c r="J10" s="399"/>
      <c r="K10" s="85"/>
    </row>
    <row r="11" spans="1:11" s="24" customFormat="1" ht="27.6" x14ac:dyDescent="0.3">
      <c r="A11" s="304">
        <v>2</v>
      </c>
      <c r="B11" s="396" t="s">
        <v>514</v>
      </c>
      <c r="C11" s="397" t="s">
        <v>517</v>
      </c>
      <c r="D11" s="398" t="s">
        <v>516</v>
      </c>
      <c r="E11" s="121"/>
      <c r="F11" s="399">
        <v>0</v>
      </c>
      <c r="G11" s="399">
        <v>150</v>
      </c>
      <c r="H11" s="399">
        <v>150</v>
      </c>
      <c r="I11" s="399">
        <f>F11+G11-H11</f>
        <v>0</v>
      </c>
      <c r="J11" s="399"/>
      <c r="K11" s="85"/>
    </row>
    <row r="12" spans="1:11" s="24" customFormat="1" ht="27.6" x14ac:dyDescent="0.3">
      <c r="A12" s="304">
        <v>3</v>
      </c>
      <c r="B12" s="396" t="s">
        <v>514</v>
      </c>
      <c r="C12" s="397" t="s">
        <v>517</v>
      </c>
      <c r="D12" s="398" t="s">
        <v>518</v>
      </c>
      <c r="E12" s="121"/>
      <c r="F12" s="399">
        <v>35.81</v>
      </c>
      <c r="G12" s="399">
        <v>17151.11</v>
      </c>
      <c r="H12" s="399">
        <v>17186.919999999998</v>
      </c>
      <c r="I12" s="399">
        <f>F12+G12-H12</f>
        <v>0</v>
      </c>
      <c r="J12" s="399"/>
      <c r="K12" s="85"/>
    </row>
    <row r="13" spans="1:11" s="24" customFormat="1" ht="27.6" x14ac:dyDescent="0.3">
      <c r="A13" s="304">
        <v>4</v>
      </c>
      <c r="B13" s="396" t="s">
        <v>514</v>
      </c>
      <c r="C13" s="397" t="s">
        <v>517</v>
      </c>
      <c r="D13" s="398" t="s">
        <v>519</v>
      </c>
      <c r="E13" s="121"/>
      <c r="F13" s="399">
        <v>0</v>
      </c>
      <c r="G13" s="399">
        <v>3165.88</v>
      </c>
      <c r="H13" s="399">
        <v>3165.88</v>
      </c>
      <c r="I13" s="399">
        <f>F13+G13-H13</f>
        <v>0</v>
      </c>
      <c r="J13" s="399"/>
      <c r="K13" s="85"/>
    </row>
    <row r="14" spans="1:11" x14ac:dyDescent="0.3">
      <c r="A14" s="133"/>
      <c r="B14" s="133"/>
      <c r="C14" s="133"/>
      <c r="D14" s="133"/>
      <c r="E14" s="133"/>
      <c r="F14" s="133"/>
      <c r="G14" s="133"/>
      <c r="H14" s="133"/>
      <c r="I14" s="133"/>
      <c r="J14" s="133"/>
    </row>
    <row r="15" spans="1:11" x14ac:dyDescent="0.3">
      <c r="A15" s="133"/>
      <c r="B15" s="133"/>
      <c r="C15" s="133"/>
      <c r="D15" s="133"/>
      <c r="E15" s="133"/>
      <c r="F15" s="133"/>
      <c r="G15" s="133"/>
      <c r="H15" s="133"/>
      <c r="I15" s="133"/>
      <c r="J15" s="133"/>
    </row>
    <row r="16" spans="1:11" x14ac:dyDescent="0.3">
      <c r="A16" s="133"/>
      <c r="B16" s="133"/>
      <c r="C16" s="133"/>
      <c r="D16" s="133"/>
      <c r="E16" s="133"/>
      <c r="F16" s="133"/>
      <c r="G16" s="133"/>
      <c r="H16" s="133"/>
      <c r="I16" s="133"/>
      <c r="J16" s="133"/>
    </row>
    <row r="17" spans="1:10" x14ac:dyDescent="0.3">
      <c r="A17" s="133"/>
      <c r="B17" s="133"/>
      <c r="C17" s="133"/>
      <c r="D17" s="133"/>
      <c r="E17" s="133"/>
      <c r="F17" s="133"/>
      <c r="G17" s="133"/>
      <c r="H17" s="133"/>
      <c r="I17" s="133"/>
      <c r="J17" s="133"/>
    </row>
    <row r="18" spans="1:10" x14ac:dyDescent="0.3">
      <c r="A18" s="133"/>
      <c r="B18" s="473" t="s">
        <v>93</v>
      </c>
      <c r="C18" s="133"/>
      <c r="D18" s="133"/>
      <c r="E18" s="133"/>
      <c r="F18" s="474"/>
      <c r="G18" s="133"/>
      <c r="H18" s="133"/>
      <c r="I18" s="133"/>
      <c r="J18" s="133"/>
    </row>
    <row r="19" spans="1:10" x14ac:dyDescent="0.3">
      <c r="A19" s="133"/>
      <c r="B19" s="133"/>
      <c r="C19" s="133"/>
      <c r="D19" s="133"/>
      <c r="E19" s="133"/>
      <c r="F19" s="254"/>
      <c r="G19" s="254"/>
      <c r="H19" s="254"/>
      <c r="I19" s="254"/>
      <c r="J19" s="254"/>
    </row>
    <row r="20" spans="1:10" x14ac:dyDescent="0.3">
      <c r="A20" s="133"/>
      <c r="B20" s="133"/>
      <c r="C20" s="131"/>
      <c r="D20" s="133"/>
      <c r="E20" s="133"/>
      <c r="F20" s="131"/>
      <c r="G20" s="267"/>
      <c r="H20" s="267"/>
      <c r="I20" s="254"/>
      <c r="J20" s="254"/>
    </row>
    <row r="21" spans="1:10" x14ac:dyDescent="0.3">
      <c r="A21" s="254"/>
      <c r="B21" s="133"/>
      <c r="C21" s="475" t="s">
        <v>248</v>
      </c>
      <c r="D21" s="475"/>
      <c r="E21" s="133"/>
      <c r="F21" s="133" t="s">
        <v>253</v>
      </c>
      <c r="G21" s="254"/>
      <c r="H21" s="254"/>
      <c r="I21" s="254"/>
      <c r="J21" s="254"/>
    </row>
    <row r="22" spans="1:10" x14ac:dyDescent="0.3">
      <c r="A22" s="254"/>
      <c r="B22" s="133"/>
      <c r="C22" s="476" t="s">
        <v>123</v>
      </c>
      <c r="D22" s="133"/>
      <c r="E22" s="133"/>
      <c r="F22" s="133" t="s">
        <v>249</v>
      </c>
      <c r="G22" s="254"/>
      <c r="H22" s="254"/>
      <c r="I22" s="254"/>
      <c r="J22" s="254"/>
    </row>
    <row r="23" spans="1:10" s="226" customFormat="1" x14ac:dyDescent="0.3">
      <c r="A23" s="254"/>
      <c r="B23" s="133"/>
      <c r="C23" s="133"/>
      <c r="D23" s="476"/>
      <c r="E23" s="254"/>
      <c r="F23" s="254"/>
      <c r="G23" s="254"/>
      <c r="H23" s="254"/>
      <c r="I23" s="254"/>
      <c r="J23" s="254"/>
    </row>
    <row r="24" spans="1:10" s="226" customFormat="1" ht="13.2" x14ac:dyDescent="0.25">
      <c r="A24" s="254"/>
      <c r="B24" s="254"/>
      <c r="C24" s="254"/>
      <c r="D24" s="254"/>
      <c r="E24" s="254"/>
      <c r="F24" s="254"/>
      <c r="G24" s="254"/>
      <c r="H24" s="254"/>
      <c r="I24" s="254"/>
      <c r="J24" s="254"/>
    </row>
    <row r="25" spans="1:10" s="226" customFormat="1" ht="13.2" x14ac:dyDescent="0.25"/>
    <row r="26" spans="1:10" s="226" customFormat="1" ht="13.2" x14ac:dyDescent="0.25"/>
    <row r="27" spans="1:10" s="226" customFormat="1" ht="13.2" x14ac:dyDescent="0.25"/>
    <row r="28" spans="1:10" s="226" customFormat="1" ht="13.2" x14ac:dyDescent="0.25"/>
  </sheetData>
  <mergeCells count="3">
    <mergeCell ref="I1:J1"/>
    <mergeCell ref="I2:J2"/>
    <mergeCell ref="A1:D1"/>
  </mergeCells>
  <dataValidations count="1">
    <dataValidation allowBlank="1" showInputMessage="1" showErrorMessage="1" error="თვე/დღე/წელი" prompt="თვე/დღე/წელი" sqref="E13"/>
  </dataValidations>
  <printOptions gridLines="1"/>
  <pageMargins left="0.25" right="0.25" top="0.75" bottom="0.75" header="0.3" footer="0.3"/>
  <pageSetup paperSize="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view="pageBreakPreview" zoomScale="80" zoomScaleNormal="100" zoomScaleSheetLayoutView="80" workbookViewId="0">
      <selection activeCell="C16" sqref="C16"/>
    </sheetView>
  </sheetViews>
  <sheetFormatPr defaultColWidth="9.109375" defaultRowHeight="13.8" x14ac:dyDescent="0.3"/>
  <cols>
    <col min="1" max="1" width="12" style="127" customWidth="1"/>
    <col min="2" max="2" width="13.33203125" style="127" customWidth="1"/>
    <col min="3" max="3" width="21.44140625" style="127" customWidth="1"/>
    <col min="4" max="4" width="17.88671875" style="127" customWidth="1"/>
    <col min="5" max="5" width="12.6640625" style="127" customWidth="1"/>
    <col min="6" max="6" width="36.88671875" style="127" customWidth="1"/>
    <col min="7" max="7" width="22.33203125" style="127" customWidth="1"/>
    <col min="8" max="8" width="0.5546875" style="127" customWidth="1"/>
    <col min="9" max="16384" width="9.109375" style="127"/>
  </cols>
  <sheetData>
    <row r="1" spans="1:8" x14ac:dyDescent="0.3">
      <c r="A1" s="214" t="s">
        <v>498</v>
      </c>
      <c r="B1" s="214"/>
      <c r="C1" s="214"/>
      <c r="D1" s="214"/>
      <c r="E1" s="214"/>
      <c r="F1" s="214"/>
      <c r="G1" s="222" t="s">
        <v>94</v>
      </c>
      <c r="H1" s="125"/>
    </row>
    <row r="2" spans="1:8" x14ac:dyDescent="0.3">
      <c r="A2" s="59" t="s">
        <v>124</v>
      </c>
      <c r="B2" s="59"/>
      <c r="C2" s="59"/>
      <c r="D2" s="59"/>
      <c r="E2" s="59"/>
      <c r="F2" s="59"/>
      <c r="G2" s="126" t="str">
        <f>'ფორმა N1'!L2</f>
        <v>01.01.2023-31.12.2023</v>
      </c>
      <c r="H2" s="125"/>
    </row>
    <row r="3" spans="1:8" x14ac:dyDescent="0.3">
      <c r="A3" s="59"/>
      <c r="B3" s="59"/>
      <c r="C3" s="59"/>
      <c r="D3" s="59"/>
      <c r="E3" s="59"/>
      <c r="F3" s="59"/>
      <c r="G3" s="82"/>
      <c r="H3" s="125"/>
    </row>
    <row r="4" spans="1:8" x14ac:dyDescent="0.3">
      <c r="A4" s="60" t="str">
        <f>'[2]ფორმა N2'!A4</f>
        <v>ანგარიშვალდებული პირის დასახელება:</v>
      </c>
      <c r="B4" s="59"/>
      <c r="C4" s="59"/>
      <c r="D4" s="59"/>
      <c r="E4" s="59"/>
      <c r="F4" s="59"/>
      <c r="G4" s="59"/>
      <c r="H4" s="84"/>
    </row>
    <row r="5" spans="1:8" x14ac:dyDescent="0.3">
      <c r="A5" s="146" t="str">
        <f>'ფორმა N1'!D4</f>
        <v>მოქალაქეთა პოლიტიკური გაერთიანება „ლელო საქართველოსთვის“</v>
      </c>
      <c r="B5" s="146"/>
      <c r="C5" s="146"/>
      <c r="D5" s="146"/>
      <c r="E5" s="146"/>
      <c r="F5" s="146"/>
      <c r="G5" s="146"/>
      <c r="H5" s="84"/>
    </row>
    <row r="6" spans="1:8" x14ac:dyDescent="0.3">
      <c r="A6" s="60"/>
      <c r="B6" s="59"/>
      <c r="C6" s="59"/>
      <c r="D6" s="59"/>
      <c r="E6" s="59"/>
      <c r="F6" s="59"/>
      <c r="G6" s="59"/>
      <c r="H6" s="84"/>
    </row>
    <row r="7" spans="1:8" x14ac:dyDescent="0.3">
      <c r="A7" s="59"/>
      <c r="B7" s="59"/>
      <c r="C7" s="59"/>
      <c r="D7" s="59"/>
      <c r="E7" s="59"/>
      <c r="F7" s="59"/>
      <c r="G7" s="59"/>
      <c r="H7" s="85"/>
    </row>
    <row r="8" spans="1:8" ht="45.75" customHeight="1" x14ac:dyDescent="0.3">
      <c r="A8" s="243" t="s">
        <v>288</v>
      </c>
      <c r="B8" s="243" t="s">
        <v>125</v>
      </c>
      <c r="C8" s="246" t="s">
        <v>329</v>
      </c>
      <c r="D8" s="246" t="s">
        <v>330</v>
      </c>
      <c r="E8" s="246" t="s">
        <v>255</v>
      </c>
      <c r="F8" s="243" t="s">
        <v>295</v>
      </c>
      <c r="G8" s="246" t="s">
        <v>289</v>
      </c>
      <c r="H8" s="85"/>
    </row>
    <row r="9" spans="1:8" x14ac:dyDescent="0.3">
      <c r="A9" s="286" t="s">
        <v>290</v>
      </c>
      <c r="B9" s="247"/>
      <c r="C9" s="287"/>
      <c r="D9" s="288"/>
      <c r="E9" s="288"/>
      <c r="F9" s="288"/>
      <c r="G9" s="289"/>
      <c r="H9" s="85"/>
    </row>
    <row r="10" spans="1:8" ht="14.4" x14ac:dyDescent="0.3">
      <c r="A10" s="247">
        <v>1</v>
      </c>
      <c r="B10" s="274"/>
      <c r="C10" s="249"/>
      <c r="D10" s="248"/>
      <c r="E10" s="248"/>
      <c r="F10" s="248"/>
      <c r="G10" s="290" t="str">
        <f>IF(ISBLANK(B10),"",G9+C10-D10)</f>
        <v/>
      </c>
      <c r="H10" s="85"/>
    </row>
    <row r="11" spans="1:8" ht="14.4" x14ac:dyDescent="0.3">
      <c r="A11" s="247">
        <v>2</v>
      </c>
      <c r="B11" s="274"/>
      <c r="C11" s="249"/>
      <c r="D11" s="248"/>
      <c r="E11" s="248"/>
      <c r="F11" s="248"/>
      <c r="G11" s="290" t="str">
        <f t="shared" ref="G11:G38" si="0">IF(ISBLANK(B11),"",G10+C11-D11)</f>
        <v/>
      </c>
      <c r="H11" s="85"/>
    </row>
    <row r="12" spans="1:8" ht="14.4" x14ac:dyDescent="0.3">
      <c r="A12" s="247">
        <v>3</v>
      </c>
      <c r="B12" s="274"/>
      <c r="C12" s="249"/>
      <c r="D12" s="248"/>
      <c r="E12" s="248"/>
      <c r="F12" s="248"/>
      <c r="G12" s="290" t="str">
        <f t="shared" si="0"/>
        <v/>
      </c>
      <c r="H12" s="85"/>
    </row>
    <row r="13" spans="1:8" ht="14.4" x14ac:dyDescent="0.3">
      <c r="A13" s="247">
        <v>4</v>
      </c>
      <c r="B13" s="274"/>
      <c r="C13" s="249"/>
      <c r="D13" s="248"/>
      <c r="E13" s="248"/>
      <c r="F13" s="248"/>
      <c r="G13" s="290" t="str">
        <f t="shared" si="0"/>
        <v/>
      </c>
      <c r="H13" s="85"/>
    </row>
    <row r="14" spans="1:8" ht="14.4" x14ac:dyDescent="0.3">
      <c r="A14" s="247">
        <v>5</v>
      </c>
      <c r="B14" s="274"/>
      <c r="C14" s="249"/>
      <c r="D14" s="248"/>
      <c r="E14" s="248"/>
      <c r="F14" s="248"/>
      <c r="G14" s="290" t="str">
        <f t="shared" si="0"/>
        <v/>
      </c>
      <c r="H14" s="85"/>
    </row>
    <row r="15" spans="1:8" ht="14.4" x14ac:dyDescent="0.3">
      <c r="A15" s="247">
        <v>6</v>
      </c>
      <c r="B15" s="274"/>
      <c r="C15" s="249"/>
      <c r="D15" s="248"/>
      <c r="E15" s="248"/>
      <c r="F15" s="248"/>
      <c r="G15" s="290" t="str">
        <f t="shared" si="0"/>
        <v/>
      </c>
      <c r="H15" s="85"/>
    </row>
    <row r="16" spans="1:8" ht="14.4" x14ac:dyDescent="0.3">
      <c r="A16" s="247">
        <v>7</v>
      </c>
      <c r="B16" s="274"/>
      <c r="C16" s="249"/>
      <c r="D16" s="248"/>
      <c r="E16" s="248"/>
      <c r="F16" s="248"/>
      <c r="G16" s="290" t="str">
        <f t="shared" si="0"/>
        <v/>
      </c>
      <c r="H16" s="85"/>
    </row>
    <row r="17" spans="1:8" ht="14.4" x14ac:dyDescent="0.3">
      <c r="A17" s="247">
        <v>8</v>
      </c>
      <c r="B17" s="274"/>
      <c r="C17" s="249"/>
      <c r="D17" s="248"/>
      <c r="E17" s="248"/>
      <c r="F17" s="248"/>
      <c r="G17" s="290" t="str">
        <f t="shared" si="0"/>
        <v/>
      </c>
      <c r="H17" s="85"/>
    </row>
    <row r="18" spans="1:8" ht="14.4" x14ac:dyDescent="0.3">
      <c r="A18" s="247">
        <v>9</v>
      </c>
      <c r="B18" s="274"/>
      <c r="C18" s="249"/>
      <c r="D18" s="248"/>
      <c r="E18" s="248"/>
      <c r="F18" s="248"/>
      <c r="G18" s="290" t="str">
        <f t="shared" si="0"/>
        <v/>
      </c>
      <c r="H18" s="85"/>
    </row>
    <row r="19" spans="1:8" ht="14.4" x14ac:dyDescent="0.3">
      <c r="A19" s="247">
        <v>10</v>
      </c>
      <c r="B19" s="274"/>
      <c r="C19" s="249"/>
      <c r="D19" s="248"/>
      <c r="E19" s="248"/>
      <c r="F19" s="248"/>
      <c r="G19" s="290" t="str">
        <f t="shared" si="0"/>
        <v/>
      </c>
      <c r="H19" s="85"/>
    </row>
    <row r="20" spans="1:8" ht="14.4" x14ac:dyDescent="0.3">
      <c r="A20" s="247">
        <v>11</v>
      </c>
      <c r="B20" s="274"/>
      <c r="C20" s="249"/>
      <c r="D20" s="248"/>
      <c r="E20" s="248"/>
      <c r="F20" s="248"/>
      <c r="G20" s="290" t="str">
        <f t="shared" si="0"/>
        <v/>
      </c>
      <c r="H20" s="85"/>
    </row>
    <row r="21" spans="1:8" ht="14.4" x14ac:dyDescent="0.3">
      <c r="A21" s="247">
        <v>12</v>
      </c>
      <c r="B21" s="274"/>
      <c r="C21" s="249"/>
      <c r="D21" s="248"/>
      <c r="E21" s="248"/>
      <c r="F21" s="248"/>
      <c r="G21" s="290" t="str">
        <f t="shared" si="0"/>
        <v/>
      </c>
      <c r="H21" s="85"/>
    </row>
    <row r="22" spans="1:8" ht="14.4" x14ac:dyDescent="0.3">
      <c r="A22" s="247">
        <v>13</v>
      </c>
      <c r="B22" s="274"/>
      <c r="C22" s="249"/>
      <c r="D22" s="248"/>
      <c r="E22" s="248"/>
      <c r="F22" s="248"/>
      <c r="G22" s="290" t="str">
        <f t="shared" si="0"/>
        <v/>
      </c>
      <c r="H22" s="85"/>
    </row>
    <row r="23" spans="1:8" ht="14.4" x14ac:dyDescent="0.3">
      <c r="A23" s="247">
        <v>14</v>
      </c>
      <c r="B23" s="274"/>
      <c r="C23" s="249"/>
      <c r="D23" s="248"/>
      <c r="E23" s="248"/>
      <c r="F23" s="248"/>
      <c r="G23" s="290" t="str">
        <f t="shared" si="0"/>
        <v/>
      </c>
      <c r="H23" s="85"/>
    </row>
    <row r="24" spans="1:8" ht="14.4" x14ac:dyDescent="0.3">
      <c r="A24" s="247">
        <v>15</v>
      </c>
      <c r="B24" s="274"/>
      <c r="C24" s="249"/>
      <c r="D24" s="248"/>
      <c r="E24" s="248"/>
      <c r="F24" s="248"/>
      <c r="G24" s="290" t="str">
        <f t="shared" si="0"/>
        <v/>
      </c>
      <c r="H24" s="85"/>
    </row>
    <row r="25" spans="1:8" ht="14.4" x14ac:dyDescent="0.3">
      <c r="A25" s="247">
        <v>16</v>
      </c>
      <c r="B25" s="274"/>
      <c r="C25" s="249"/>
      <c r="D25" s="248"/>
      <c r="E25" s="248"/>
      <c r="F25" s="248"/>
      <c r="G25" s="290" t="str">
        <f t="shared" si="0"/>
        <v/>
      </c>
      <c r="H25" s="85"/>
    </row>
    <row r="26" spans="1:8" ht="14.4" x14ac:dyDescent="0.3">
      <c r="A26" s="247">
        <v>17</v>
      </c>
      <c r="B26" s="274"/>
      <c r="C26" s="249"/>
      <c r="D26" s="248"/>
      <c r="E26" s="248"/>
      <c r="F26" s="248"/>
      <c r="G26" s="290" t="str">
        <f t="shared" si="0"/>
        <v/>
      </c>
      <c r="H26" s="85"/>
    </row>
    <row r="27" spans="1:8" ht="14.4" x14ac:dyDescent="0.3">
      <c r="A27" s="247">
        <v>18</v>
      </c>
      <c r="B27" s="274"/>
      <c r="C27" s="249"/>
      <c r="D27" s="248"/>
      <c r="E27" s="248"/>
      <c r="F27" s="248"/>
      <c r="G27" s="290" t="str">
        <f t="shared" si="0"/>
        <v/>
      </c>
      <c r="H27" s="85"/>
    </row>
    <row r="28" spans="1:8" ht="14.4" x14ac:dyDescent="0.3">
      <c r="A28" s="247">
        <v>19</v>
      </c>
      <c r="B28" s="274"/>
      <c r="C28" s="249"/>
      <c r="D28" s="248"/>
      <c r="E28" s="248"/>
      <c r="F28" s="248"/>
      <c r="G28" s="290" t="str">
        <f t="shared" si="0"/>
        <v/>
      </c>
      <c r="H28" s="85"/>
    </row>
    <row r="29" spans="1:8" ht="14.4" x14ac:dyDescent="0.3">
      <c r="A29" s="247">
        <v>20</v>
      </c>
      <c r="B29" s="274"/>
      <c r="C29" s="249"/>
      <c r="D29" s="248"/>
      <c r="E29" s="248"/>
      <c r="F29" s="248"/>
      <c r="G29" s="290" t="str">
        <f t="shared" si="0"/>
        <v/>
      </c>
      <c r="H29" s="85"/>
    </row>
    <row r="30" spans="1:8" ht="14.4" x14ac:dyDescent="0.3">
      <c r="A30" s="247">
        <v>21</v>
      </c>
      <c r="B30" s="274"/>
      <c r="C30" s="251"/>
      <c r="D30" s="250"/>
      <c r="E30" s="250"/>
      <c r="F30" s="250"/>
      <c r="G30" s="290" t="str">
        <f t="shared" si="0"/>
        <v/>
      </c>
      <c r="H30" s="85"/>
    </row>
    <row r="31" spans="1:8" ht="14.4" x14ac:dyDescent="0.3">
      <c r="A31" s="247">
        <v>22</v>
      </c>
      <c r="B31" s="274"/>
      <c r="C31" s="251"/>
      <c r="D31" s="250"/>
      <c r="E31" s="250"/>
      <c r="F31" s="250"/>
      <c r="G31" s="290" t="str">
        <f t="shared" si="0"/>
        <v/>
      </c>
      <c r="H31" s="85"/>
    </row>
    <row r="32" spans="1:8" ht="14.4" x14ac:dyDescent="0.3">
      <c r="A32" s="247">
        <v>23</v>
      </c>
      <c r="B32" s="274"/>
      <c r="C32" s="251"/>
      <c r="D32" s="250"/>
      <c r="E32" s="250"/>
      <c r="F32" s="250"/>
      <c r="G32" s="290" t="str">
        <f t="shared" si="0"/>
        <v/>
      </c>
      <c r="H32" s="85"/>
    </row>
    <row r="33" spans="1:10" ht="14.4" x14ac:dyDescent="0.3">
      <c r="A33" s="247">
        <v>24</v>
      </c>
      <c r="B33" s="274"/>
      <c r="C33" s="251"/>
      <c r="D33" s="250"/>
      <c r="E33" s="250"/>
      <c r="F33" s="250"/>
      <c r="G33" s="290" t="str">
        <f t="shared" si="0"/>
        <v/>
      </c>
      <c r="H33" s="85"/>
    </row>
    <row r="34" spans="1:10" ht="14.4" x14ac:dyDescent="0.3">
      <c r="A34" s="247">
        <v>25</v>
      </c>
      <c r="B34" s="274"/>
      <c r="C34" s="251"/>
      <c r="D34" s="250"/>
      <c r="E34" s="250"/>
      <c r="F34" s="250"/>
      <c r="G34" s="290" t="str">
        <f t="shared" si="0"/>
        <v/>
      </c>
      <c r="H34" s="85"/>
    </row>
    <row r="35" spans="1:10" ht="14.4" x14ac:dyDescent="0.3">
      <c r="A35" s="247">
        <v>26</v>
      </c>
      <c r="B35" s="274"/>
      <c r="C35" s="251"/>
      <c r="D35" s="250"/>
      <c r="E35" s="250"/>
      <c r="F35" s="250"/>
      <c r="G35" s="290" t="str">
        <f t="shared" si="0"/>
        <v/>
      </c>
      <c r="H35" s="85"/>
    </row>
    <row r="36" spans="1:10" ht="14.4" x14ac:dyDescent="0.3">
      <c r="A36" s="247">
        <v>27</v>
      </c>
      <c r="B36" s="274"/>
      <c r="C36" s="251"/>
      <c r="D36" s="250"/>
      <c r="E36" s="250"/>
      <c r="F36" s="250"/>
      <c r="G36" s="290" t="str">
        <f t="shared" si="0"/>
        <v/>
      </c>
      <c r="H36" s="85"/>
    </row>
    <row r="37" spans="1:10" ht="14.4" x14ac:dyDescent="0.3">
      <c r="A37" s="247">
        <v>28</v>
      </c>
      <c r="B37" s="274"/>
      <c r="C37" s="251"/>
      <c r="D37" s="250"/>
      <c r="E37" s="250"/>
      <c r="F37" s="250"/>
      <c r="G37" s="290" t="str">
        <f t="shared" si="0"/>
        <v/>
      </c>
      <c r="H37" s="85"/>
    </row>
    <row r="38" spans="1:10" ht="14.4" x14ac:dyDescent="0.3">
      <c r="A38" s="247">
        <v>29</v>
      </c>
      <c r="B38" s="274"/>
      <c r="C38" s="251"/>
      <c r="D38" s="250"/>
      <c r="E38" s="250"/>
      <c r="F38" s="250"/>
      <c r="G38" s="290" t="str">
        <f t="shared" si="0"/>
        <v/>
      </c>
      <c r="H38" s="85"/>
    </row>
    <row r="39" spans="1:10" ht="14.4" x14ac:dyDescent="0.3">
      <c r="A39" s="247" t="s">
        <v>258</v>
      </c>
      <c r="B39" s="274"/>
      <c r="C39" s="251"/>
      <c r="D39" s="250"/>
      <c r="E39" s="250"/>
      <c r="F39" s="250"/>
      <c r="G39" s="290" t="str">
        <f>IF(ISBLANK(B39),"",#REF!+C39-D39)</f>
        <v/>
      </c>
      <c r="H39" s="85"/>
    </row>
    <row r="40" spans="1:10" x14ac:dyDescent="0.3">
      <c r="A40" s="291" t="s">
        <v>291</v>
      </c>
      <c r="B40" s="292"/>
      <c r="C40" s="293"/>
      <c r="D40" s="294"/>
      <c r="E40" s="294"/>
      <c r="F40" s="295"/>
      <c r="G40" s="296" t="str">
        <f>G39</f>
        <v/>
      </c>
      <c r="H40" s="85"/>
    </row>
    <row r="44" spans="1:10" x14ac:dyDescent="0.3">
      <c r="B44" s="129" t="s">
        <v>93</v>
      </c>
      <c r="F44" s="130"/>
    </row>
    <row r="45" spans="1:10" x14ac:dyDescent="0.3">
      <c r="F45" s="150"/>
      <c r="G45" s="150"/>
      <c r="H45" s="150"/>
      <c r="I45" s="150"/>
      <c r="J45" s="150"/>
    </row>
    <row r="46" spans="1:10" x14ac:dyDescent="0.3">
      <c r="C46" s="131"/>
      <c r="F46" s="131"/>
      <c r="G46" s="254"/>
      <c r="H46" s="150"/>
      <c r="I46" s="150"/>
      <c r="J46" s="150"/>
    </row>
    <row r="47" spans="1:10" x14ac:dyDescent="0.3">
      <c r="A47" s="150"/>
      <c r="C47" s="132" t="s">
        <v>248</v>
      </c>
      <c r="F47" s="133" t="s">
        <v>253</v>
      </c>
      <c r="G47" s="254"/>
      <c r="H47" s="150"/>
      <c r="I47" s="150"/>
      <c r="J47" s="150"/>
    </row>
    <row r="48" spans="1:10" x14ac:dyDescent="0.3">
      <c r="A48" s="150"/>
      <c r="C48" s="134" t="s">
        <v>123</v>
      </c>
      <c r="F48" s="127" t="s">
        <v>249</v>
      </c>
      <c r="G48" s="150"/>
      <c r="H48" s="150"/>
      <c r="I48" s="150"/>
      <c r="J48" s="150"/>
    </row>
    <row r="49" spans="2:2" s="150" customFormat="1" x14ac:dyDescent="0.3">
      <c r="B49" s="127"/>
    </row>
    <row r="50" spans="2:2" s="150" customFormat="1" ht="13.2" x14ac:dyDescent="0.25"/>
    <row r="51" spans="2:2" s="150" customFormat="1" ht="13.2" x14ac:dyDescent="0.25"/>
    <row r="52" spans="2:2" s="150" customFormat="1" ht="13.2" x14ac:dyDescent="0.25"/>
    <row r="53" spans="2:2" s="150" customFormat="1" ht="13.2" x14ac:dyDescent="0.25"/>
  </sheetData>
  <dataValidations count="1">
    <dataValidation allowBlank="1" showInputMessage="1" showErrorMessage="1" prompt="თვე/დღე/წელი" sqref="B10:B39"/>
  </dataValidations>
  <printOptions gridLines="1"/>
  <pageMargins left="0.7" right="0.7" top="0.75" bottom="0.75" header="0.3" footer="0.3"/>
  <pageSetup scale="67" fitToHeight="0" orientation="portrait"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L53"/>
  <sheetViews>
    <sheetView showGridLines="0" view="pageBreakPreview" topLeftCell="A2" zoomScale="80" zoomScaleNormal="100" zoomScaleSheetLayoutView="80" workbookViewId="0">
      <selection activeCell="H16" sqref="H16"/>
    </sheetView>
  </sheetViews>
  <sheetFormatPr defaultColWidth="9.109375" defaultRowHeight="13.8" x14ac:dyDescent="0.3"/>
  <cols>
    <col min="1" max="1" width="53.5546875" style="273" customWidth="1"/>
    <col min="2" max="2" width="10.6640625" style="273" customWidth="1"/>
    <col min="3" max="3" width="12.44140625" style="273" customWidth="1"/>
    <col min="4" max="4" width="10.44140625" style="273" customWidth="1"/>
    <col min="5" max="5" width="13.109375" style="273" customWidth="1"/>
    <col min="6" max="6" width="10.44140625" style="273" customWidth="1"/>
    <col min="7" max="8" width="10.5546875" style="273" customWidth="1"/>
    <col min="9" max="9" width="9.88671875" style="273" customWidth="1"/>
    <col min="10" max="10" width="12.6640625" style="273" customWidth="1"/>
    <col min="11" max="11" width="0.6640625" style="273" customWidth="1"/>
    <col min="12" max="16384" width="9.109375" style="273"/>
  </cols>
  <sheetData>
    <row r="1" spans="1:12" s="268" customFormat="1" x14ac:dyDescent="0.25">
      <c r="A1" s="106" t="s">
        <v>497</v>
      </c>
      <c r="B1" s="112"/>
      <c r="C1" s="112"/>
      <c r="D1" s="112"/>
      <c r="E1" s="112"/>
      <c r="F1" s="61"/>
      <c r="G1" s="61"/>
      <c r="H1" s="61"/>
      <c r="I1" s="587" t="s">
        <v>94</v>
      </c>
      <c r="J1" s="587"/>
      <c r="K1" s="255"/>
    </row>
    <row r="2" spans="1:12" s="268" customFormat="1" x14ac:dyDescent="0.3">
      <c r="A2" s="85" t="s">
        <v>124</v>
      </c>
      <c r="B2" s="112"/>
      <c r="C2" s="112"/>
      <c r="D2" s="112"/>
      <c r="E2" s="112"/>
      <c r="F2" s="108"/>
      <c r="G2" s="109"/>
      <c r="H2" s="109"/>
      <c r="I2" s="540" t="str">
        <f>'ფორმა N1'!L2</f>
        <v>01.01.2023-31.12.2023</v>
      </c>
      <c r="J2" s="541"/>
      <c r="K2" s="255"/>
    </row>
    <row r="3" spans="1:12" s="268" customFormat="1" x14ac:dyDescent="0.25">
      <c r="A3" s="112"/>
      <c r="B3" s="112"/>
      <c r="C3" s="112"/>
      <c r="D3" s="112"/>
      <c r="E3" s="112"/>
      <c r="F3" s="108"/>
      <c r="G3" s="109"/>
      <c r="H3" s="109"/>
      <c r="I3" s="110"/>
      <c r="J3" s="223"/>
      <c r="K3" s="255"/>
    </row>
    <row r="4" spans="1:12" s="2" customFormat="1" x14ac:dyDescent="0.3">
      <c r="A4" s="59" t="str">
        <f>'ფორმა N2'!A4</f>
        <v>ანგარიშვალდებული პირის დასახელება:</v>
      </c>
      <c r="B4" s="59"/>
      <c r="C4" s="59"/>
      <c r="D4" s="59"/>
      <c r="E4" s="59"/>
      <c r="F4" s="60"/>
      <c r="G4" s="60"/>
      <c r="H4" s="60"/>
      <c r="I4" s="102"/>
      <c r="J4" s="59"/>
      <c r="K4" s="85"/>
      <c r="L4" s="268"/>
    </row>
    <row r="5" spans="1:12" s="2" customFormat="1" x14ac:dyDescent="0.3">
      <c r="A5" s="95" t="str">
        <f>'ფორმა N1'!D4</f>
        <v>მოქალაქეთა პოლიტიკური გაერთიანება „ლელო საქართველოსთვის“</v>
      </c>
      <c r="B5" s="96"/>
      <c r="C5" s="96"/>
      <c r="D5" s="96"/>
      <c r="E5" s="96"/>
      <c r="F5" s="45"/>
      <c r="G5" s="45"/>
      <c r="H5" s="45"/>
      <c r="I5" s="103"/>
      <c r="J5" s="45"/>
      <c r="K5" s="85"/>
    </row>
    <row r="6" spans="1:12" s="268" customFormat="1" ht="15" x14ac:dyDescent="0.25">
      <c r="A6" s="111"/>
      <c r="B6" s="112"/>
      <c r="C6" s="112"/>
      <c r="D6" s="112"/>
      <c r="E6" s="112"/>
      <c r="F6" s="112"/>
      <c r="G6" s="112"/>
      <c r="H6" s="112"/>
      <c r="I6" s="112"/>
      <c r="J6" s="112"/>
      <c r="K6" s="255"/>
    </row>
    <row r="7" spans="1:12" ht="55.2" x14ac:dyDescent="0.3">
      <c r="A7" s="279"/>
      <c r="B7" s="586" t="s">
        <v>204</v>
      </c>
      <c r="C7" s="586"/>
      <c r="D7" s="586" t="s">
        <v>272</v>
      </c>
      <c r="E7" s="586"/>
      <c r="F7" s="586" t="s">
        <v>273</v>
      </c>
      <c r="G7" s="586"/>
      <c r="H7" s="280" t="s">
        <v>259</v>
      </c>
      <c r="I7" s="586" t="s">
        <v>207</v>
      </c>
      <c r="J7" s="586"/>
      <c r="K7" s="281"/>
    </row>
    <row r="8" spans="1:12" x14ac:dyDescent="0.3">
      <c r="A8" s="261" t="s">
        <v>99</v>
      </c>
      <c r="B8" s="282" t="s">
        <v>206</v>
      </c>
      <c r="C8" s="260" t="s">
        <v>205</v>
      </c>
      <c r="D8" s="282" t="s">
        <v>206</v>
      </c>
      <c r="E8" s="260" t="s">
        <v>205</v>
      </c>
      <c r="F8" s="282" t="s">
        <v>206</v>
      </c>
      <c r="G8" s="260" t="s">
        <v>205</v>
      </c>
      <c r="H8" s="260" t="s">
        <v>205</v>
      </c>
      <c r="I8" s="282" t="s">
        <v>206</v>
      </c>
      <c r="J8" s="260" t="s">
        <v>205</v>
      </c>
      <c r="K8" s="281"/>
    </row>
    <row r="9" spans="1:12" x14ac:dyDescent="0.3">
      <c r="A9" s="283" t="s">
        <v>100</v>
      </c>
      <c r="B9" s="65">
        <f>SUM(B10,B14,B17)</f>
        <v>168</v>
      </c>
      <c r="C9" s="65">
        <f>SUM(C10,C14,C17)</f>
        <v>81972.950000000012</v>
      </c>
      <c r="D9" s="65">
        <f t="shared" ref="D9:J9" si="0">SUM(D10,D14,D17)</f>
        <v>0</v>
      </c>
      <c r="E9" s="65">
        <f>SUM(E10,E14,E17)</f>
        <v>0</v>
      </c>
      <c r="F9" s="65">
        <f t="shared" si="0"/>
        <v>0</v>
      </c>
      <c r="G9" s="65">
        <f>SUM(G10,G14,G17)</f>
        <v>14213.56</v>
      </c>
      <c r="H9" s="65">
        <f>SUM(H10,H14,H17)</f>
        <v>0</v>
      </c>
      <c r="I9" s="65">
        <f>SUM(I10,I14,I17)</f>
        <v>168</v>
      </c>
      <c r="J9" s="65">
        <f t="shared" si="0"/>
        <v>67759.390000000014</v>
      </c>
      <c r="K9" s="281"/>
    </row>
    <row r="10" spans="1:12" x14ac:dyDescent="0.3">
      <c r="A10" s="284" t="s">
        <v>101</v>
      </c>
      <c r="B10" s="279">
        <f>SUM(B11:B13)</f>
        <v>0</v>
      </c>
      <c r="C10" s="279">
        <f>SUM(C11:C13)</f>
        <v>0</v>
      </c>
      <c r="D10" s="279">
        <f t="shared" ref="D10:J10" si="1">SUM(D11:D13)</f>
        <v>0</v>
      </c>
      <c r="E10" s="279">
        <f>SUM(E11:E13)</f>
        <v>0</v>
      </c>
      <c r="F10" s="279">
        <f t="shared" si="1"/>
        <v>0</v>
      </c>
      <c r="G10" s="279">
        <f>SUM(G11:G13)</f>
        <v>0</v>
      </c>
      <c r="H10" s="279">
        <f>SUM(H11:H13)</f>
        <v>0</v>
      </c>
      <c r="I10" s="279">
        <f>SUM(I11:I13)</f>
        <v>0</v>
      </c>
      <c r="J10" s="279">
        <f t="shared" si="1"/>
        <v>0</v>
      </c>
      <c r="K10" s="281"/>
    </row>
    <row r="11" spans="1:12" x14ac:dyDescent="0.3">
      <c r="A11" s="284" t="s">
        <v>102</v>
      </c>
      <c r="B11" s="263"/>
      <c r="C11" s="263"/>
      <c r="D11" s="263"/>
      <c r="E11" s="263"/>
      <c r="F11" s="263"/>
      <c r="G11" s="263"/>
      <c r="H11" s="263"/>
      <c r="I11" s="263"/>
      <c r="J11" s="263"/>
      <c r="K11" s="281"/>
    </row>
    <row r="12" spans="1:12" x14ac:dyDescent="0.3">
      <c r="A12" s="284" t="s">
        <v>103</v>
      </c>
      <c r="B12" s="263"/>
      <c r="C12" s="263"/>
      <c r="D12" s="263"/>
      <c r="E12" s="263"/>
      <c r="F12" s="263"/>
      <c r="G12" s="263"/>
      <c r="H12" s="263"/>
      <c r="I12" s="263"/>
      <c r="J12" s="263"/>
      <c r="K12" s="281"/>
    </row>
    <row r="13" spans="1:12" x14ac:dyDescent="0.3">
      <c r="A13" s="284" t="s">
        <v>104</v>
      </c>
      <c r="B13" s="263"/>
      <c r="C13" s="263"/>
      <c r="D13" s="263"/>
      <c r="E13" s="263"/>
      <c r="F13" s="263"/>
      <c r="G13" s="263"/>
      <c r="H13" s="263"/>
      <c r="I13" s="263"/>
      <c r="J13" s="263"/>
      <c r="K13" s="281"/>
    </row>
    <row r="14" spans="1:12" x14ac:dyDescent="0.3">
      <c r="A14" s="284" t="s">
        <v>105</v>
      </c>
      <c r="B14" s="279">
        <f>SUM(B15:B16)</f>
        <v>168</v>
      </c>
      <c r="C14" s="279">
        <f>SUM(C15:C16)</f>
        <v>81972.950000000012</v>
      </c>
      <c r="D14" s="279">
        <f t="shared" ref="D14:J14" si="2">SUM(D15:D16)</f>
        <v>0</v>
      </c>
      <c r="E14" s="279">
        <f>SUM(E15:E16)</f>
        <v>0</v>
      </c>
      <c r="F14" s="279">
        <f t="shared" si="2"/>
        <v>0</v>
      </c>
      <c r="G14" s="279">
        <f>SUM(G15:G16)</f>
        <v>14213.56</v>
      </c>
      <c r="H14" s="279">
        <f>SUM(H15:H16)</f>
        <v>0</v>
      </c>
      <c r="I14" s="279">
        <f>SUM(I15:I16)</f>
        <v>168</v>
      </c>
      <c r="J14" s="279">
        <f t="shared" si="2"/>
        <v>67759.390000000014</v>
      </c>
      <c r="K14" s="281"/>
    </row>
    <row r="15" spans="1:12" x14ac:dyDescent="0.3">
      <c r="A15" s="284" t="s">
        <v>106</v>
      </c>
      <c r="B15" s="263"/>
      <c r="C15" s="263"/>
      <c r="D15" s="263"/>
      <c r="E15" s="263"/>
      <c r="F15" s="263"/>
      <c r="G15" s="263"/>
      <c r="H15" s="263"/>
      <c r="I15" s="263"/>
      <c r="J15" s="263"/>
      <c r="K15" s="281"/>
    </row>
    <row r="16" spans="1:12" x14ac:dyDescent="0.3">
      <c r="A16" s="284" t="s">
        <v>107</v>
      </c>
      <c r="B16" s="23">
        <v>168</v>
      </c>
      <c r="C16" s="23">
        <v>81972.950000000012</v>
      </c>
      <c r="D16" s="23"/>
      <c r="E16" s="23"/>
      <c r="F16" s="23"/>
      <c r="G16" s="23">
        <v>14213.56</v>
      </c>
      <c r="H16" s="23"/>
      <c r="I16" s="23">
        <v>168</v>
      </c>
      <c r="J16" s="23">
        <f>C16+E16-G16</f>
        <v>67759.390000000014</v>
      </c>
      <c r="K16" s="281"/>
    </row>
    <row r="17" spans="1:11" x14ac:dyDescent="0.3">
      <c r="A17" s="284" t="s">
        <v>108</v>
      </c>
      <c r="B17" s="279">
        <f>SUM(B18:B19,B22,B23)</f>
        <v>0</v>
      </c>
      <c r="C17" s="279">
        <f>SUM(C18:C19,C22,C23)</f>
        <v>0</v>
      </c>
      <c r="D17" s="279">
        <f t="shared" ref="D17:J17" si="3">SUM(D18:D19,D22,D23)</f>
        <v>0</v>
      </c>
      <c r="E17" s="279">
        <f>SUM(E18:E19,E22,E23)</f>
        <v>0</v>
      </c>
      <c r="F17" s="279">
        <f t="shared" si="3"/>
        <v>0</v>
      </c>
      <c r="G17" s="279">
        <f>SUM(G18:G19,G22,G23)</f>
        <v>0</v>
      </c>
      <c r="H17" s="279">
        <f>SUM(H18:H19,H22,H23)</f>
        <v>0</v>
      </c>
      <c r="I17" s="279">
        <f>SUM(I18:I19,I22,I23)</f>
        <v>0</v>
      </c>
      <c r="J17" s="279">
        <f t="shared" si="3"/>
        <v>0</v>
      </c>
      <c r="K17" s="281"/>
    </row>
    <row r="18" spans="1:11" x14ac:dyDescent="0.3">
      <c r="A18" s="284" t="s">
        <v>109</v>
      </c>
      <c r="B18" s="263"/>
      <c r="C18" s="263"/>
      <c r="D18" s="263"/>
      <c r="E18" s="263"/>
      <c r="F18" s="263"/>
      <c r="G18" s="263"/>
      <c r="H18" s="263"/>
      <c r="I18" s="263"/>
      <c r="J18" s="263"/>
      <c r="K18" s="281"/>
    </row>
    <row r="19" spans="1:11" x14ac:dyDescent="0.3">
      <c r="A19" s="284" t="s">
        <v>110</v>
      </c>
      <c r="B19" s="279">
        <f>SUM(B20:B21)</f>
        <v>0</v>
      </c>
      <c r="C19" s="279">
        <f>SUM(C20:C21)</f>
        <v>0</v>
      </c>
      <c r="D19" s="279">
        <f t="shared" ref="D19:J19" si="4">SUM(D20:D21)</f>
        <v>0</v>
      </c>
      <c r="E19" s="279">
        <f>SUM(E20:E21)</f>
        <v>0</v>
      </c>
      <c r="F19" s="279">
        <f t="shared" si="4"/>
        <v>0</v>
      </c>
      <c r="G19" s="279">
        <f>SUM(G20:G21)</f>
        <v>0</v>
      </c>
      <c r="H19" s="279">
        <f>SUM(H20:H21)</f>
        <v>0</v>
      </c>
      <c r="I19" s="279">
        <f>SUM(I20:I21)</f>
        <v>0</v>
      </c>
      <c r="J19" s="279">
        <f t="shared" si="4"/>
        <v>0</v>
      </c>
      <c r="K19" s="281"/>
    </row>
    <row r="20" spans="1:11" x14ac:dyDescent="0.3">
      <c r="A20" s="284" t="s">
        <v>111</v>
      </c>
      <c r="B20" s="263"/>
      <c r="C20" s="263"/>
      <c r="D20" s="263"/>
      <c r="E20" s="263"/>
      <c r="F20" s="263"/>
      <c r="G20" s="263"/>
      <c r="H20" s="263"/>
      <c r="I20" s="263"/>
      <c r="J20" s="263"/>
      <c r="K20" s="281"/>
    </row>
    <row r="21" spans="1:11" x14ac:dyDescent="0.3">
      <c r="A21" s="284" t="s">
        <v>112</v>
      </c>
      <c r="B21" s="263"/>
      <c r="C21" s="263"/>
      <c r="D21" s="263"/>
      <c r="E21" s="263"/>
      <c r="F21" s="263"/>
      <c r="G21" s="263"/>
      <c r="H21" s="263"/>
      <c r="I21" s="263"/>
      <c r="J21" s="263"/>
      <c r="K21" s="281"/>
    </row>
    <row r="22" spans="1:11" x14ac:dyDescent="0.3">
      <c r="A22" s="284" t="s">
        <v>113</v>
      </c>
      <c r="B22" s="263"/>
      <c r="C22" s="263"/>
      <c r="D22" s="263"/>
      <c r="E22" s="263"/>
      <c r="F22" s="263"/>
      <c r="G22" s="263"/>
      <c r="H22" s="263"/>
      <c r="I22" s="263"/>
      <c r="J22" s="263"/>
      <c r="K22" s="281"/>
    </row>
    <row r="23" spans="1:11" x14ac:dyDescent="0.3">
      <c r="A23" s="284" t="s">
        <v>114</v>
      </c>
      <c r="B23" s="263"/>
      <c r="C23" s="263"/>
      <c r="D23" s="263"/>
      <c r="E23" s="263"/>
      <c r="F23" s="263"/>
      <c r="G23" s="263"/>
      <c r="H23" s="263"/>
      <c r="I23" s="263"/>
      <c r="J23" s="263"/>
      <c r="K23" s="281"/>
    </row>
    <row r="24" spans="1:11" x14ac:dyDescent="0.3">
      <c r="A24" s="283" t="s">
        <v>115</v>
      </c>
      <c r="B24" s="65">
        <f>SUM(B25:B31)</f>
        <v>0</v>
      </c>
      <c r="C24" s="65">
        <f t="shared" ref="C24:J24" si="5">SUM(C25:C31)</f>
        <v>0</v>
      </c>
      <c r="D24" s="65">
        <f t="shared" si="5"/>
        <v>0</v>
      </c>
      <c r="E24" s="65">
        <f t="shared" si="5"/>
        <v>0</v>
      </c>
      <c r="F24" s="65">
        <f t="shared" si="5"/>
        <v>0</v>
      </c>
      <c r="G24" s="65">
        <f t="shared" si="5"/>
        <v>0</v>
      </c>
      <c r="H24" s="65">
        <f t="shared" si="5"/>
        <v>0</v>
      </c>
      <c r="I24" s="65">
        <f t="shared" si="5"/>
        <v>0</v>
      </c>
      <c r="J24" s="65">
        <f t="shared" si="5"/>
        <v>0</v>
      </c>
      <c r="K24" s="281"/>
    </row>
    <row r="25" spans="1:11" x14ac:dyDescent="0.3">
      <c r="A25" s="284" t="s">
        <v>513</v>
      </c>
      <c r="B25" s="263"/>
      <c r="C25" s="263"/>
      <c r="D25" s="263"/>
      <c r="E25" s="263"/>
      <c r="F25" s="263"/>
      <c r="G25" s="263"/>
      <c r="H25" s="263"/>
      <c r="I25" s="263"/>
      <c r="J25" s="263"/>
      <c r="K25" s="281"/>
    </row>
    <row r="26" spans="1:11" x14ac:dyDescent="0.3">
      <c r="A26" s="284" t="s">
        <v>239</v>
      </c>
      <c r="B26" s="263"/>
      <c r="C26" s="263"/>
      <c r="D26" s="263"/>
      <c r="E26" s="263"/>
      <c r="F26" s="263"/>
      <c r="G26" s="263"/>
      <c r="H26" s="263"/>
      <c r="I26" s="263"/>
      <c r="J26" s="263"/>
      <c r="K26" s="281"/>
    </row>
    <row r="27" spans="1:11" x14ac:dyDescent="0.3">
      <c r="A27" s="284" t="s">
        <v>240</v>
      </c>
      <c r="B27" s="263"/>
      <c r="C27" s="263"/>
      <c r="D27" s="263"/>
      <c r="E27" s="263"/>
      <c r="F27" s="263"/>
      <c r="G27" s="263"/>
      <c r="H27" s="263"/>
      <c r="I27" s="263"/>
      <c r="J27" s="263"/>
      <c r="K27" s="281"/>
    </row>
    <row r="28" spans="1:11" x14ac:dyDescent="0.3">
      <c r="A28" s="284" t="s">
        <v>241</v>
      </c>
      <c r="B28" s="263"/>
      <c r="C28" s="263"/>
      <c r="D28" s="263"/>
      <c r="E28" s="263"/>
      <c r="F28" s="263"/>
      <c r="G28" s="263"/>
      <c r="H28" s="263"/>
      <c r="I28" s="263"/>
      <c r="J28" s="263"/>
      <c r="K28" s="281"/>
    </row>
    <row r="29" spans="1:11" x14ac:dyDescent="0.3">
      <c r="A29" s="284" t="s">
        <v>242</v>
      </c>
      <c r="B29" s="263"/>
      <c r="C29" s="263"/>
      <c r="D29" s="263"/>
      <c r="E29" s="263"/>
      <c r="F29" s="263"/>
      <c r="G29" s="263"/>
      <c r="H29" s="263"/>
      <c r="I29" s="263"/>
      <c r="J29" s="263"/>
      <c r="K29" s="281"/>
    </row>
    <row r="30" spans="1:11" x14ac:dyDescent="0.3">
      <c r="A30" s="284" t="s">
        <v>243</v>
      </c>
      <c r="B30" s="263"/>
      <c r="C30" s="263"/>
      <c r="D30" s="263"/>
      <c r="E30" s="263"/>
      <c r="F30" s="263"/>
      <c r="G30" s="263"/>
      <c r="H30" s="263"/>
      <c r="I30" s="263"/>
      <c r="J30" s="263"/>
      <c r="K30" s="281"/>
    </row>
    <row r="31" spans="1:11" x14ac:dyDescent="0.3">
      <c r="A31" s="284" t="s">
        <v>244</v>
      </c>
      <c r="B31" s="263"/>
      <c r="C31" s="263"/>
      <c r="D31" s="263"/>
      <c r="E31" s="263"/>
      <c r="F31" s="263"/>
      <c r="G31" s="263"/>
      <c r="H31" s="263"/>
      <c r="I31" s="263"/>
      <c r="J31" s="263"/>
      <c r="K31" s="281"/>
    </row>
    <row r="32" spans="1:11" x14ac:dyDescent="0.3">
      <c r="A32" s="283" t="s">
        <v>116</v>
      </c>
      <c r="B32" s="65">
        <f>SUM(B33:B35)</f>
        <v>0</v>
      </c>
      <c r="C32" s="65">
        <f>SUM(C33:C35)</f>
        <v>0</v>
      </c>
      <c r="D32" s="65">
        <f t="shared" ref="D32:J32" si="6">SUM(D33:D35)</f>
        <v>0</v>
      </c>
      <c r="E32" s="65">
        <f>SUM(E33:E35)</f>
        <v>0</v>
      </c>
      <c r="F32" s="65">
        <f t="shared" si="6"/>
        <v>0</v>
      </c>
      <c r="G32" s="65">
        <f>SUM(G33:G35)</f>
        <v>0</v>
      </c>
      <c r="H32" s="65">
        <f>SUM(H33:H35)</f>
        <v>0</v>
      </c>
      <c r="I32" s="65">
        <f>SUM(I33:I35)</f>
        <v>0</v>
      </c>
      <c r="J32" s="65">
        <f t="shared" si="6"/>
        <v>0</v>
      </c>
      <c r="K32" s="281"/>
    </row>
    <row r="33" spans="1:11" x14ac:dyDescent="0.3">
      <c r="A33" s="284" t="s">
        <v>245</v>
      </c>
      <c r="B33" s="263"/>
      <c r="C33" s="263"/>
      <c r="D33" s="263"/>
      <c r="E33" s="263"/>
      <c r="F33" s="263"/>
      <c r="G33" s="263"/>
      <c r="H33" s="263"/>
      <c r="I33" s="263"/>
      <c r="J33" s="263"/>
      <c r="K33" s="281"/>
    </row>
    <row r="34" spans="1:11" x14ac:dyDescent="0.3">
      <c r="A34" s="284" t="s">
        <v>246</v>
      </c>
      <c r="B34" s="263"/>
      <c r="C34" s="263"/>
      <c r="D34" s="263"/>
      <c r="E34" s="263"/>
      <c r="F34" s="263"/>
      <c r="G34" s="263"/>
      <c r="H34" s="263"/>
      <c r="I34" s="263"/>
      <c r="J34" s="263"/>
      <c r="K34" s="281"/>
    </row>
    <row r="35" spans="1:11" x14ac:dyDescent="0.3">
      <c r="A35" s="284" t="s">
        <v>247</v>
      </c>
      <c r="B35" s="263"/>
      <c r="C35" s="263"/>
      <c r="D35" s="263"/>
      <c r="E35" s="263"/>
      <c r="F35" s="263"/>
      <c r="G35" s="263"/>
      <c r="H35" s="263"/>
      <c r="I35" s="263"/>
      <c r="J35" s="263"/>
      <c r="K35" s="281"/>
    </row>
    <row r="36" spans="1:11" x14ac:dyDescent="0.3">
      <c r="A36" s="283" t="s">
        <v>117</v>
      </c>
      <c r="B36" s="65">
        <f t="shared" ref="B36:J36" si="7">SUM(B37:B39,B42)</f>
        <v>0</v>
      </c>
      <c r="C36" s="65">
        <f t="shared" si="7"/>
        <v>0</v>
      </c>
      <c r="D36" s="65">
        <f t="shared" si="7"/>
        <v>0</v>
      </c>
      <c r="E36" s="65">
        <f t="shared" si="7"/>
        <v>0</v>
      </c>
      <c r="F36" s="65">
        <f t="shared" si="7"/>
        <v>0</v>
      </c>
      <c r="G36" s="65">
        <f t="shared" si="7"/>
        <v>0</v>
      </c>
      <c r="H36" s="65">
        <f t="shared" si="7"/>
        <v>0</v>
      </c>
      <c r="I36" s="65">
        <f t="shared" si="7"/>
        <v>0</v>
      </c>
      <c r="J36" s="65">
        <f t="shared" si="7"/>
        <v>0</v>
      </c>
      <c r="K36" s="281"/>
    </row>
    <row r="37" spans="1:11" x14ac:dyDescent="0.3">
      <c r="A37" s="284" t="s">
        <v>118</v>
      </c>
      <c r="B37" s="263"/>
      <c r="C37" s="263"/>
      <c r="D37" s="263"/>
      <c r="E37" s="263"/>
      <c r="F37" s="263"/>
      <c r="G37" s="263"/>
      <c r="H37" s="263"/>
      <c r="I37" s="263"/>
      <c r="J37" s="263"/>
      <c r="K37" s="281"/>
    </row>
    <row r="38" spans="1:11" x14ac:dyDescent="0.3">
      <c r="A38" s="284" t="s">
        <v>119</v>
      </c>
      <c r="B38" s="263"/>
      <c r="C38" s="263"/>
      <c r="D38" s="263"/>
      <c r="E38" s="263"/>
      <c r="F38" s="263"/>
      <c r="G38" s="263"/>
      <c r="H38" s="263"/>
      <c r="I38" s="263"/>
      <c r="J38" s="263"/>
      <c r="K38" s="281"/>
    </row>
    <row r="39" spans="1:11" x14ac:dyDescent="0.3">
      <c r="A39" s="284" t="s">
        <v>120</v>
      </c>
      <c r="B39" s="279">
        <f t="shared" ref="B39:J39" si="8">SUM(B40:B41)</f>
        <v>0</v>
      </c>
      <c r="C39" s="279">
        <f t="shared" si="8"/>
        <v>0</v>
      </c>
      <c r="D39" s="279">
        <f t="shared" si="8"/>
        <v>0</v>
      </c>
      <c r="E39" s="279">
        <f t="shared" si="8"/>
        <v>0</v>
      </c>
      <c r="F39" s="279">
        <f t="shared" si="8"/>
        <v>0</v>
      </c>
      <c r="G39" s="279">
        <f t="shared" si="8"/>
        <v>0</v>
      </c>
      <c r="H39" s="279">
        <f t="shared" si="8"/>
        <v>0</v>
      </c>
      <c r="I39" s="279">
        <f t="shared" si="8"/>
        <v>0</v>
      </c>
      <c r="J39" s="279">
        <f t="shared" si="8"/>
        <v>0</v>
      </c>
      <c r="K39" s="281"/>
    </row>
    <row r="40" spans="1:11" ht="27.6" x14ac:dyDescent="0.3">
      <c r="A40" s="284" t="s">
        <v>373</v>
      </c>
      <c r="B40" s="263"/>
      <c r="C40" s="263"/>
      <c r="D40" s="263"/>
      <c r="E40" s="263"/>
      <c r="F40" s="263"/>
      <c r="G40" s="263"/>
      <c r="H40" s="263"/>
      <c r="I40" s="263"/>
      <c r="J40" s="263"/>
      <c r="K40" s="281"/>
    </row>
    <row r="41" spans="1:11" x14ac:dyDescent="0.3">
      <c r="A41" s="284" t="s">
        <v>121</v>
      </c>
      <c r="B41" s="263"/>
      <c r="C41" s="263"/>
      <c r="D41" s="263"/>
      <c r="E41" s="263"/>
      <c r="F41" s="263"/>
      <c r="G41" s="263"/>
      <c r="H41" s="263"/>
      <c r="I41" s="263"/>
      <c r="J41" s="263"/>
      <c r="K41" s="281"/>
    </row>
    <row r="42" spans="1:11" x14ac:dyDescent="0.3">
      <c r="A42" s="284" t="s">
        <v>122</v>
      </c>
      <c r="B42" s="263"/>
      <c r="C42" s="263"/>
      <c r="D42" s="263"/>
      <c r="E42" s="263"/>
      <c r="F42" s="263"/>
      <c r="G42" s="263"/>
      <c r="H42" s="263"/>
      <c r="I42" s="263"/>
      <c r="J42" s="263"/>
      <c r="K42" s="281"/>
    </row>
    <row r="43" spans="1:11" x14ac:dyDescent="0.3">
      <c r="A43" s="285"/>
      <c r="B43" s="285"/>
      <c r="C43" s="285"/>
      <c r="D43" s="285"/>
      <c r="E43" s="285"/>
      <c r="F43" s="285"/>
      <c r="G43" s="285"/>
      <c r="H43" s="285"/>
      <c r="I43" s="285"/>
      <c r="J43" s="285"/>
    </row>
    <row r="44" spans="1:11" s="268" customFormat="1" ht="13.2" x14ac:dyDescent="0.25"/>
    <row r="45" spans="1:11" s="268" customFormat="1" x14ac:dyDescent="0.3">
      <c r="A45" s="273"/>
    </row>
    <row r="46" spans="1:11" s="2" customFormat="1" x14ac:dyDescent="0.3">
      <c r="A46" s="55" t="s">
        <v>93</v>
      </c>
      <c r="D46" s="221"/>
    </row>
    <row r="47" spans="1:11" s="2" customFormat="1" x14ac:dyDescent="0.3">
      <c r="D47" s="226"/>
      <c r="E47" s="226"/>
      <c r="F47" s="226"/>
      <c r="G47" s="226"/>
      <c r="I47" s="226"/>
    </row>
    <row r="48" spans="1:11" s="2" customFormat="1" x14ac:dyDescent="0.3">
      <c r="B48" s="54"/>
      <c r="C48" s="54"/>
      <c r="F48" s="54"/>
      <c r="G48" s="276"/>
      <c r="H48" s="54"/>
      <c r="I48" s="226"/>
      <c r="J48" s="226"/>
    </row>
    <row r="49" spans="1:10" s="2" customFormat="1" x14ac:dyDescent="0.3">
      <c r="B49" s="53" t="s">
        <v>248</v>
      </c>
      <c r="F49" s="12" t="s">
        <v>253</v>
      </c>
      <c r="G49" s="277"/>
      <c r="I49" s="226"/>
      <c r="J49" s="226"/>
    </row>
    <row r="50" spans="1:10" s="2" customFormat="1" x14ac:dyDescent="0.3">
      <c r="B50" s="50" t="s">
        <v>123</v>
      </c>
      <c r="F50" s="2" t="s">
        <v>249</v>
      </c>
      <c r="G50" s="226"/>
      <c r="I50" s="226"/>
      <c r="J50" s="226"/>
    </row>
    <row r="51" spans="1:10" s="226" customFormat="1" x14ac:dyDescent="0.3">
      <c r="A51" s="2"/>
      <c r="B51" s="273"/>
      <c r="H51" s="273"/>
    </row>
    <row r="52" spans="1:10" s="2" customFormat="1" x14ac:dyDescent="0.3">
      <c r="A52" s="11"/>
      <c r="B52" s="11"/>
      <c r="C52" s="11"/>
    </row>
    <row r="53" spans="1:10" x14ac:dyDescent="0.3">
      <c r="A53" s="285"/>
      <c r="B53" s="285"/>
      <c r="C53" s="285"/>
      <c r="D53" s="285"/>
      <c r="E53" s="285"/>
      <c r="F53" s="285"/>
      <c r="G53" s="285"/>
      <c r="H53" s="285"/>
      <c r="I53" s="285"/>
      <c r="J53" s="285"/>
    </row>
  </sheetData>
  <mergeCells count="6">
    <mergeCell ref="B7:C7"/>
    <mergeCell ref="D7:E7"/>
    <mergeCell ref="F7:G7"/>
    <mergeCell ref="I7:J7"/>
    <mergeCell ref="I1:J1"/>
    <mergeCell ref="I2:J2"/>
  </mergeCells>
  <pageMargins left="0.25" right="0.25" top="0.75" bottom="0.75" header="0.3" footer="0.3"/>
  <pageSetup paperSize="9" scale="67" orientation="landscape" r:id="rId1"/>
  <rowBreaks count="1" manualBreakCount="1">
    <brk id="31" max="1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46"/>
  <sheetViews>
    <sheetView showGridLines="0" tabSelected="1" view="pageBreakPreview" topLeftCell="A4" zoomScale="70" zoomScaleNormal="100" zoomScaleSheetLayoutView="70" workbookViewId="0">
      <selection activeCell="C26" sqref="C26"/>
    </sheetView>
  </sheetViews>
  <sheetFormatPr defaultColWidth="9.109375" defaultRowHeight="13.8" x14ac:dyDescent="0.3"/>
  <cols>
    <col min="1" max="1" width="14.109375" style="2" customWidth="1"/>
    <col min="2" max="2" width="73.33203125" style="2" customWidth="1"/>
    <col min="3" max="4" width="18.21875" style="2" customWidth="1"/>
    <col min="5" max="5" width="0.6640625" style="221" customWidth="1"/>
    <col min="6" max="6" width="0" style="2" hidden="1" customWidth="1"/>
    <col min="7" max="7" width="15.88671875" style="2" hidden="1" customWidth="1"/>
    <col min="8" max="8" width="12" style="2" hidden="1" customWidth="1"/>
    <col min="9" max="9" width="12.44140625" style="2" hidden="1" customWidth="1"/>
    <col min="10" max="10" width="12" style="2" hidden="1" customWidth="1"/>
    <col min="11" max="16384" width="9.109375" style="2"/>
  </cols>
  <sheetData>
    <row r="1" spans="1:10" x14ac:dyDescent="0.3">
      <c r="A1" s="58" t="s">
        <v>479</v>
      </c>
      <c r="B1" s="59"/>
      <c r="C1" s="542" t="s">
        <v>94</v>
      </c>
      <c r="D1" s="542"/>
      <c r="E1" s="88"/>
    </row>
    <row r="2" spans="1:10" x14ac:dyDescent="0.3">
      <c r="A2" s="59" t="s">
        <v>124</v>
      </c>
      <c r="B2" s="59"/>
      <c r="C2" s="540" t="str">
        <f>'ფორმა N1'!L2</f>
        <v>01.01.2023-31.12.2023</v>
      </c>
      <c r="D2" s="541"/>
      <c r="E2" s="88"/>
    </row>
    <row r="3" spans="1:10" x14ac:dyDescent="0.3">
      <c r="A3" s="58"/>
      <c r="B3" s="59"/>
      <c r="C3" s="223"/>
      <c r="D3" s="223"/>
      <c r="E3" s="88"/>
    </row>
    <row r="4" spans="1:10" x14ac:dyDescent="0.3">
      <c r="A4" s="60" t="s">
        <v>254</v>
      </c>
      <c r="B4" s="82"/>
      <c r="C4" s="83"/>
      <c r="D4" s="59"/>
      <c r="E4" s="88"/>
    </row>
    <row r="5" spans="1:10" x14ac:dyDescent="0.3">
      <c r="A5" s="151" t="str">
        <f>'ფორმა N1'!D4</f>
        <v>მოქალაქეთა პოლიტიკური გაერთიანება „ლელო საქართველოსთვის“</v>
      </c>
      <c r="B5" s="12"/>
      <c r="C5" s="12"/>
      <c r="E5" s="88"/>
    </row>
    <row r="6" spans="1:10" x14ac:dyDescent="0.3">
      <c r="A6" s="84"/>
      <c r="B6" s="84"/>
      <c r="C6" s="84"/>
      <c r="D6" s="85"/>
      <c r="E6" s="88"/>
    </row>
    <row r="7" spans="1:10" x14ac:dyDescent="0.3">
      <c r="A7" s="59"/>
      <c r="B7" s="59"/>
      <c r="C7" s="59"/>
      <c r="D7" s="59"/>
      <c r="E7" s="88"/>
      <c r="I7" s="2">
        <f>I9-I8</f>
        <v>0</v>
      </c>
    </row>
    <row r="8" spans="1:10" s="6" customFormat="1" ht="39" customHeight="1" x14ac:dyDescent="0.3">
      <c r="A8" s="86" t="s">
        <v>64</v>
      </c>
      <c r="B8" s="62" t="s">
        <v>230</v>
      </c>
      <c r="C8" s="62" t="s">
        <v>66</v>
      </c>
      <c r="D8" s="62" t="s">
        <v>67</v>
      </c>
      <c r="E8" s="88"/>
      <c r="I8" s="7">
        <v>3343612.53</v>
      </c>
    </row>
    <row r="9" spans="1:10" s="7" customFormat="1" ht="16.5" customHeight="1" x14ac:dyDescent="0.3">
      <c r="A9" s="152">
        <v>1</v>
      </c>
      <c r="B9" s="152" t="s">
        <v>65</v>
      </c>
      <c r="C9" s="66">
        <f>SUM(C10,C26)</f>
        <v>923010.99</v>
      </c>
      <c r="D9" s="66">
        <f>SUM(D10,D26)</f>
        <v>919625</v>
      </c>
      <c r="E9" s="88"/>
      <c r="G9" s="7">
        <f>'ფორმა N3'!C9</f>
        <v>0</v>
      </c>
      <c r="H9" s="451">
        <f>C9+G9</f>
        <v>923010.99</v>
      </c>
      <c r="I9" s="66">
        <f>SUM(I10,I26)</f>
        <v>3343612.53</v>
      </c>
      <c r="J9" s="451">
        <f>H9-I9</f>
        <v>-2420601.54</v>
      </c>
    </row>
    <row r="10" spans="1:10" s="7" customFormat="1" ht="16.5" customHeight="1" x14ac:dyDescent="0.3">
      <c r="A10" s="68">
        <v>1.1000000000000001</v>
      </c>
      <c r="B10" s="68" t="s">
        <v>69</v>
      </c>
      <c r="C10" s="66">
        <f>SUM(C11,C12,C16,C19,C25)</f>
        <v>922883.8</v>
      </c>
      <c r="D10" s="66">
        <f>SUM(D11,D12,D16,D19,D25)</f>
        <v>919625</v>
      </c>
      <c r="E10" s="88"/>
      <c r="G10" s="7">
        <f>'ფორმა N3'!C10</f>
        <v>0</v>
      </c>
      <c r="H10" s="451">
        <f t="shared" ref="H10:H35" si="0">C10+G10</f>
        <v>922883.8</v>
      </c>
      <c r="I10" s="66">
        <f>SUM(I11,I12,I16,I19,I25)</f>
        <v>3325714.96</v>
      </c>
      <c r="J10" s="451">
        <f t="shared" ref="J10:J35" si="1">H10-I10</f>
        <v>-2402831.16</v>
      </c>
    </row>
    <row r="11" spans="1:10" s="9" customFormat="1" ht="16.5" customHeight="1" x14ac:dyDescent="0.3">
      <c r="A11" s="69" t="s">
        <v>30</v>
      </c>
      <c r="B11" s="69" t="s">
        <v>68</v>
      </c>
      <c r="C11" s="8"/>
      <c r="D11" s="8"/>
      <c r="E11" s="88"/>
      <c r="G11" s="7">
        <f>'ფორმა N3'!C11</f>
        <v>0</v>
      </c>
      <c r="H11" s="451">
        <f t="shared" si="0"/>
        <v>0</v>
      </c>
      <c r="J11" s="451">
        <f t="shared" si="1"/>
        <v>0</v>
      </c>
    </row>
    <row r="12" spans="1:10" s="10" customFormat="1" ht="16.5" customHeight="1" x14ac:dyDescent="0.3">
      <c r="A12" s="69" t="s">
        <v>31</v>
      </c>
      <c r="B12" s="69" t="s">
        <v>283</v>
      </c>
      <c r="C12" s="66">
        <f>SUM(C13:C15)</f>
        <v>919625</v>
      </c>
      <c r="D12" s="66">
        <f>SUM(D13:D15)</f>
        <v>919625</v>
      </c>
      <c r="E12" s="88"/>
      <c r="G12" s="7">
        <f>'ფორმა N3'!C12</f>
        <v>0</v>
      </c>
      <c r="H12" s="451">
        <f t="shared" si="0"/>
        <v>919625</v>
      </c>
      <c r="I12" s="66">
        <f>SUM(I13:I15)</f>
        <v>2514590</v>
      </c>
      <c r="J12" s="451">
        <f t="shared" si="1"/>
        <v>-1594965</v>
      </c>
    </row>
    <row r="13" spans="1:10" s="3" customFormat="1" ht="16.5" customHeight="1" x14ac:dyDescent="0.3">
      <c r="A13" s="78" t="s">
        <v>70</v>
      </c>
      <c r="B13" s="78" t="s">
        <v>286</v>
      </c>
      <c r="C13" s="8">
        <v>919625</v>
      </c>
      <c r="D13" s="8">
        <v>919625</v>
      </c>
      <c r="E13" s="88"/>
      <c r="G13" s="7">
        <f>'ფორმა N3'!C13</f>
        <v>0</v>
      </c>
      <c r="H13" s="451">
        <f t="shared" si="0"/>
        <v>919625</v>
      </c>
      <c r="I13" s="3">
        <f>2514590-120000</f>
        <v>2394590</v>
      </c>
      <c r="J13" s="451">
        <f t="shared" si="1"/>
        <v>-1474965</v>
      </c>
    </row>
    <row r="14" spans="1:10" s="3" customFormat="1" ht="16.5" customHeight="1" x14ac:dyDescent="0.3">
      <c r="A14" s="78" t="s">
        <v>408</v>
      </c>
      <c r="B14" s="78" t="s">
        <v>407</v>
      </c>
      <c r="C14" s="8"/>
      <c r="D14" s="8"/>
      <c r="E14" s="88"/>
      <c r="G14" s="7">
        <f>'ფორმა N3'!C14</f>
        <v>0</v>
      </c>
      <c r="H14" s="451">
        <f t="shared" si="0"/>
        <v>0</v>
      </c>
      <c r="I14" s="3">
        <v>120000</v>
      </c>
      <c r="J14" s="451">
        <f t="shared" si="1"/>
        <v>-120000</v>
      </c>
    </row>
    <row r="15" spans="1:10" s="3" customFormat="1" ht="16.5" customHeight="1" x14ac:dyDescent="0.3">
      <c r="A15" s="78" t="s">
        <v>409</v>
      </c>
      <c r="B15" s="78" t="s">
        <v>83</v>
      </c>
      <c r="C15" s="8"/>
      <c r="D15" s="8"/>
      <c r="E15" s="88"/>
      <c r="G15" s="7">
        <f>'ფორმა N3'!C15</f>
        <v>0</v>
      </c>
      <c r="H15" s="451">
        <f t="shared" si="0"/>
        <v>0</v>
      </c>
      <c r="J15" s="451">
        <f t="shared" si="1"/>
        <v>0</v>
      </c>
    </row>
    <row r="16" spans="1:10" s="3" customFormat="1" ht="16.5" customHeight="1" x14ac:dyDescent="0.3">
      <c r="A16" s="69" t="s">
        <v>71</v>
      </c>
      <c r="B16" s="69" t="s">
        <v>72</v>
      </c>
      <c r="C16" s="66">
        <f>SUM(C17:C18)</f>
        <v>0</v>
      </c>
      <c r="D16" s="66">
        <f>SUM(D17:D18)</f>
        <v>0</v>
      </c>
      <c r="E16" s="88"/>
      <c r="G16" s="7">
        <f>'ფორმა N3'!C16</f>
        <v>0</v>
      </c>
      <c r="H16" s="451">
        <f t="shared" si="0"/>
        <v>0</v>
      </c>
      <c r="I16" s="87">
        <f>SUM(I17:I18)</f>
        <v>803559.96</v>
      </c>
      <c r="J16" s="451">
        <f t="shared" si="1"/>
        <v>-803559.96</v>
      </c>
    </row>
    <row r="17" spans="1:10" s="3" customFormat="1" ht="16.5" customHeight="1" x14ac:dyDescent="0.3">
      <c r="A17" s="78" t="s">
        <v>73</v>
      </c>
      <c r="B17" s="78" t="s">
        <v>75</v>
      </c>
      <c r="C17" s="8"/>
      <c r="D17" s="8"/>
      <c r="E17" s="88"/>
      <c r="G17" s="7">
        <f>'ფორმა N3'!C17</f>
        <v>0</v>
      </c>
      <c r="H17" s="451">
        <f t="shared" si="0"/>
        <v>0</v>
      </c>
      <c r="I17" s="3">
        <v>803559.96</v>
      </c>
      <c r="J17" s="451">
        <f t="shared" si="1"/>
        <v>-803559.96</v>
      </c>
    </row>
    <row r="18" spans="1:10" s="3" customFormat="1" ht="32.25" customHeight="1" x14ac:dyDescent="0.3">
      <c r="A18" s="78" t="s">
        <v>74</v>
      </c>
      <c r="B18" s="78" t="s">
        <v>449</v>
      </c>
      <c r="C18" s="8"/>
      <c r="D18" s="8"/>
      <c r="E18" s="88"/>
      <c r="G18" s="7">
        <f>'ფორმა N3'!C18</f>
        <v>0</v>
      </c>
      <c r="H18" s="451">
        <f t="shared" si="0"/>
        <v>0</v>
      </c>
      <c r="J18" s="451">
        <f t="shared" si="1"/>
        <v>0</v>
      </c>
    </row>
    <row r="19" spans="1:10" s="3" customFormat="1" ht="16.5" customHeight="1" x14ac:dyDescent="0.3">
      <c r="A19" s="69" t="s">
        <v>76</v>
      </c>
      <c r="B19" s="69" t="s">
        <v>363</v>
      </c>
      <c r="C19" s="66">
        <f>SUM(C20:C23)</f>
        <v>0</v>
      </c>
      <c r="D19" s="66">
        <f>SUM(D20:D23)</f>
        <v>0</v>
      </c>
      <c r="E19" s="88"/>
      <c r="G19" s="7">
        <f>'ფორმა N3'!C19</f>
        <v>0</v>
      </c>
      <c r="H19" s="451">
        <f t="shared" si="0"/>
        <v>0</v>
      </c>
      <c r="J19" s="451">
        <f t="shared" si="1"/>
        <v>0</v>
      </c>
    </row>
    <row r="20" spans="1:10" s="3" customFormat="1" ht="16.5" customHeight="1" x14ac:dyDescent="0.3">
      <c r="A20" s="78" t="s">
        <v>77</v>
      </c>
      <c r="B20" s="78" t="s">
        <v>505</v>
      </c>
      <c r="C20" s="8"/>
      <c r="D20" s="8"/>
      <c r="E20" s="88"/>
      <c r="G20" s="7">
        <f>'ფორმა N3'!C20</f>
        <v>0</v>
      </c>
      <c r="H20" s="451">
        <f t="shared" si="0"/>
        <v>0</v>
      </c>
      <c r="J20" s="451">
        <f t="shared" si="1"/>
        <v>0</v>
      </c>
    </row>
    <row r="21" spans="1:10" s="3" customFormat="1" ht="27.6" x14ac:dyDescent="0.3">
      <c r="A21" s="78" t="s">
        <v>78</v>
      </c>
      <c r="B21" s="78" t="s">
        <v>415</v>
      </c>
      <c r="C21" s="8"/>
      <c r="D21" s="8"/>
      <c r="E21" s="88"/>
      <c r="G21" s="7">
        <f>'ფორმა N3'!C21</f>
        <v>0</v>
      </c>
      <c r="H21" s="451">
        <f t="shared" si="0"/>
        <v>0</v>
      </c>
      <c r="J21" s="451">
        <f t="shared" si="1"/>
        <v>0</v>
      </c>
    </row>
    <row r="22" spans="1:10" s="3" customFormat="1" x14ac:dyDescent="0.3">
      <c r="A22" s="78" t="s">
        <v>79</v>
      </c>
      <c r="B22" s="78" t="s">
        <v>434</v>
      </c>
      <c r="C22" s="8"/>
      <c r="D22" s="8"/>
      <c r="E22" s="88"/>
      <c r="G22" s="7">
        <f>'ფორმა N3'!C22</f>
        <v>0</v>
      </c>
      <c r="H22" s="451">
        <f t="shared" si="0"/>
        <v>0</v>
      </c>
      <c r="J22" s="451">
        <f t="shared" si="1"/>
        <v>0</v>
      </c>
    </row>
    <row r="23" spans="1:10" s="3" customFormat="1" ht="27.6" x14ac:dyDescent="0.3">
      <c r="A23" s="78" t="s">
        <v>80</v>
      </c>
      <c r="B23" s="78" t="s">
        <v>480</v>
      </c>
      <c r="C23" s="8"/>
      <c r="D23" s="8"/>
      <c r="E23" s="88"/>
      <c r="G23" s="7">
        <f>'ფორმა N3'!C23</f>
        <v>0</v>
      </c>
      <c r="H23" s="451">
        <f t="shared" si="0"/>
        <v>0</v>
      </c>
      <c r="J23" s="451">
        <f t="shared" si="1"/>
        <v>0</v>
      </c>
    </row>
    <row r="24" spans="1:10" s="3" customFormat="1" ht="16.5" customHeight="1" x14ac:dyDescent="0.3">
      <c r="A24" s="69" t="s">
        <v>81</v>
      </c>
      <c r="B24" s="69" t="s">
        <v>377</v>
      </c>
      <c r="C24" s="168"/>
      <c r="D24" s="8"/>
      <c r="E24" s="88"/>
      <c r="G24" s="7">
        <f>'ფორმა N3'!C24</f>
        <v>0</v>
      </c>
      <c r="H24" s="451">
        <f t="shared" si="0"/>
        <v>0</v>
      </c>
      <c r="J24" s="451">
        <f t="shared" si="1"/>
        <v>0</v>
      </c>
    </row>
    <row r="25" spans="1:10" s="3" customFormat="1" x14ac:dyDescent="0.3">
      <c r="A25" s="69" t="s">
        <v>232</v>
      </c>
      <c r="B25" s="69" t="s">
        <v>383</v>
      </c>
      <c r="C25" s="8">
        <v>3258.8</v>
      </c>
      <c r="D25" s="8"/>
      <c r="E25" s="88"/>
      <c r="G25" s="7">
        <f>'ფორმა N3'!C25</f>
        <v>0</v>
      </c>
      <c r="H25" s="451">
        <f t="shared" si="0"/>
        <v>3258.8</v>
      </c>
      <c r="I25" s="3">
        <f>3565+4000</f>
        <v>7565</v>
      </c>
      <c r="J25" s="451">
        <f t="shared" si="1"/>
        <v>-4306.2</v>
      </c>
    </row>
    <row r="26" spans="1:10" ht="16.5" customHeight="1" x14ac:dyDescent="0.3">
      <c r="A26" s="68">
        <v>1.2</v>
      </c>
      <c r="B26" s="68" t="s">
        <v>82</v>
      </c>
      <c r="C26" s="66">
        <f>SUM(C27,C31,C35)</f>
        <v>127.19</v>
      </c>
      <c r="D26" s="66">
        <f>SUM(D27,D31,D35)</f>
        <v>0</v>
      </c>
      <c r="E26" s="88"/>
      <c r="G26" s="7">
        <f>'ფორმა N3'!C26</f>
        <v>0</v>
      </c>
      <c r="H26" s="451">
        <f t="shared" si="0"/>
        <v>127.19</v>
      </c>
      <c r="I26" s="66">
        <f>SUM(I27,I31,I35)</f>
        <v>17897.57</v>
      </c>
      <c r="J26" s="451">
        <f t="shared" si="1"/>
        <v>-17770.38</v>
      </c>
    </row>
    <row r="27" spans="1:10" ht="16.5" customHeight="1" x14ac:dyDescent="0.3">
      <c r="A27" s="69" t="s">
        <v>32</v>
      </c>
      <c r="B27" s="69" t="s">
        <v>286</v>
      </c>
      <c r="C27" s="66">
        <f>SUM(C28:C30)</f>
        <v>0</v>
      </c>
      <c r="D27" s="66">
        <f>SUM(D28:D30)</f>
        <v>0</v>
      </c>
      <c r="E27" s="88"/>
      <c r="G27" s="7">
        <f>'ფორმა N3'!C27</f>
        <v>0</v>
      </c>
      <c r="H27" s="451">
        <f t="shared" si="0"/>
        <v>0</v>
      </c>
      <c r="I27" s="66">
        <f>SUM(I28:I30)</f>
        <v>900</v>
      </c>
      <c r="J27" s="451">
        <f t="shared" si="1"/>
        <v>-900</v>
      </c>
    </row>
    <row r="28" spans="1:10" x14ac:dyDescent="0.3">
      <c r="A28" s="157" t="s">
        <v>84</v>
      </c>
      <c r="B28" s="157" t="s">
        <v>284</v>
      </c>
      <c r="C28" s="8"/>
      <c r="D28" s="8"/>
      <c r="E28" s="88"/>
      <c r="G28" s="7">
        <f>'ფორმა N3'!C28</f>
        <v>0</v>
      </c>
      <c r="H28" s="451">
        <f t="shared" si="0"/>
        <v>0</v>
      </c>
      <c r="I28" s="2">
        <v>900</v>
      </c>
      <c r="J28" s="451">
        <f t="shared" si="1"/>
        <v>-900</v>
      </c>
    </row>
    <row r="29" spans="1:10" x14ac:dyDescent="0.3">
      <c r="A29" s="157" t="s">
        <v>85</v>
      </c>
      <c r="B29" s="157" t="s">
        <v>287</v>
      </c>
      <c r="C29" s="8"/>
      <c r="D29" s="8"/>
      <c r="E29" s="88"/>
      <c r="G29" s="7">
        <f>'ფორმა N3'!C29</f>
        <v>0</v>
      </c>
      <c r="H29" s="451">
        <f t="shared" si="0"/>
        <v>0</v>
      </c>
      <c r="J29" s="451">
        <f t="shared" si="1"/>
        <v>0</v>
      </c>
    </row>
    <row r="30" spans="1:10" x14ac:dyDescent="0.3">
      <c r="A30" s="157" t="s">
        <v>384</v>
      </c>
      <c r="B30" s="157" t="s">
        <v>285</v>
      </c>
      <c r="C30" s="8"/>
      <c r="D30" s="8"/>
      <c r="E30" s="88"/>
      <c r="G30" s="7">
        <f>'ფორმა N3'!C30</f>
        <v>0</v>
      </c>
      <c r="H30" s="451">
        <f t="shared" si="0"/>
        <v>0</v>
      </c>
      <c r="J30" s="451">
        <f t="shared" si="1"/>
        <v>0</v>
      </c>
    </row>
    <row r="31" spans="1:10" x14ac:dyDescent="0.3">
      <c r="A31" s="69" t="s">
        <v>33</v>
      </c>
      <c r="B31" s="69" t="s">
        <v>407</v>
      </c>
      <c r="C31" s="66">
        <f>SUM(C32:C34)</f>
        <v>0</v>
      </c>
      <c r="D31" s="66">
        <f>SUM(D32:D34)</f>
        <v>0</v>
      </c>
      <c r="E31" s="88"/>
      <c r="G31" s="7">
        <f>'ფორმა N3'!C31</f>
        <v>0</v>
      </c>
      <c r="H31" s="451">
        <f t="shared" si="0"/>
        <v>0</v>
      </c>
      <c r="I31" s="66">
        <f>SUM(I32:I34)</f>
        <v>7827.2</v>
      </c>
      <c r="J31" s="451">
        <f t="shared" si="1"/>
        <v>-7827.2</v>
      </c>
    </row>
    <row r="32" spans="1:10" x14ac:dyDescent="0.3">
      <c r="A32" s="157" t="s">
        <v>12</v>
      </c>
      <c r="B32" s="157" t="s">
        <v>410</v>
      </c>
      <c r="C32" s="8"/>
      <c r="D32" s="8"/>
      <c r="E32" s="88"/>
      <c r="G32" s="7">
        <f>'ფორმა N3'!C32</f>
        <v>0</v>
      </c>
      <c r="H32" s="451">
        <f t="shared" si="0"/>
        <v>0</v>
      </c>
      <c r="I32" s="2">
        <v>7827.2</v>
      </c>
      <c r="J32" s="451">
        <f t="shared" si="1"/>
        <v>-7827.2</v>
      </c>
    </row>
    <row r="33" spans="1:10" x14ac:dyDescent="0.3">
      <c r="A33" s="157" t="s">
        <v>13</v>
      </c>
      <c r="B33" s="157" t="s">
        <v>411</v>
      </c>
      <c r="C33" s="8"/>
      <c r="D33" s="8"/>
      <c r="E33" s="88"/>
      <c r="G33" s="7">
        <f>'ფორმა N3'!C33</f>
        <v>0</v>
      </c>
      <c r="H33" s="451">
        <f t="shared" si="0"/>
        <v>0</v>
      </c>
      <c r="J33" s="451">
        <f t="shared" si="1"/>
        <v>0</v>
      </c>
    </row>
    <row r="34" spans="1:10" x14ac:dyDescent="0.3">
      <c r="A34" s="157" t="s">
        <v>261</v>
      </c>
      <c r="B34" s="157" t="s">
        <v>412</v>
      </c>
      <c r="C34" s="8"/>
      <c r="D34" s="8"/>
      <c r="E34" s="88"/>
      <c r="G34" s="7">
        <f>'ფორმა N3'!C34</f>
        <v>0</v>
      </c>
      <c r="H34" s="451">
        <f t="shared" si="0"/>
        <v>0</v>
      </c>
      <c r="J34" s="451">
        <f t="shared" si="1"/>
        <v>0</v>
      </c>
    </row>
    <row r="35" spans="1:10" ht="31.5" customHeight="1" x14ac:dyDescent="0.3">
      <c r="A35" s="69" t="s">
        <v>34</v>
      </c>
      <c r="B35" s="166" t="s">
        <v>440</v>
      </c>
      <c r="C35" s="8">
        <f>120.19+7</f>
        <v>127.19</v>
      </c>
      <c r="D35" s="8"/>
      <c r="E35" s="88"/>
      <c r="G35" s="7">
        <f>'ფორმა N3'!C35</f>
        <v>0</v>
      </c>
      <c r="H35" s="451">
        <f t="shared" si="0"/>
        <v>127.19</v>
      </c>
      <c r="I35" s="2">
        <f>116.66+9053.71</f>
        <v>9170.369999999999</v>
      </c>
      <c r="J35" s="451">
        <f t="shared" si="1"/>
        <v>-9043.1799999999985</v>
      </c>
    </row>
    <row r="36" spans="1:10" x14ac:dyDescent="0.3">
      <c r="D36" s="24"/>
      <c r="E36" s="89"/>
      <c r="F36" s="24"/>
    </row>
    <row r="37" spans="1:10" x14ac:dyDescent="0.3">
      <c r="A37" s="1"/>
      <c r="D37" s="24"/>
      <c r="E37" s="89"/>
      <c r="F37" s="24"/>
    </row>
    <row r="38" spans="1:10" x14ac:dyDescent="0.3">
      <c r="D38" s="24"/>
      <c r="E38" s="89"/>
      <c r="F38" s="24"/>
    </row>
    <row r="39" spans="1:10" x14ac:dyDescent="0.3">
      <c r="D39" s="24"/>
      <c r="E39" s="89"/>
      <c r="F39" s="24"/>
    </row>
    <row r="40" spans="1:10" x14ac:dyDescent="0.3">
      <c r="A40" s="53" t="s">
        <v>93</v>
      </c>
      <c r="D40" s="24"/>
      <c r="E40" s="89"/>
      <c r="F40" s="24"/>
    </row>
    <row r="41" spans="1:10" x14ac:dyDescent="0.3">
      <c r="B41" s="472"/>
      <c r="D41" s="24"/>
      <c r="E41" s="319"/>
      <c r="F41" s="319"/>
      <c r="G41" s="226"/>
      <c r="H41" s="226"/>
      <c r="I41" s="226"/>
    </row>
    <row r="42" spans="1:10" x14ac:dyDescent="0.3">
      <c r="B42" s="472"/>
      <c r="D42" s="90"/>
      <c r="E42" s="319"/>
      <c r="F42" s="319"/>
      <c r="G42" s="226"/>
      <c r="H42" s="226"/>
      <c r="I42" s="226"/>
    </row>
    <row r="43" spans="1:10" x14ac:dyDescent="0.3">
      <c r="A43" s="226"/>
      <c r="B43" s="53" t="s">
        <v>251</v>
      </c>
      <c r="D43" s="90"/>
      <c r="E43" s="319"/>
      <c r="F43" s="319"/>
      <c r="G43" s="226"/>
      <c r="H43" s="226"/>
      <c r="I43" s="226"/>
    </row>
    <row r="44" spans="1:10" x14ac:dyDescent="0.3">
      <c r="A44" s="226"/>
      <c r="B44" s="2" t="s">
        <v>250</v>
      </c>
      <c r="D44" s="90"/>
      <c r="E44" s="319"/>
      <c r="F44" s="319"/>
      <c r="G44" s="226"/>
      <c r="H44" s="226"/>
      <c r="I44" s="226"/>
    </row>
    <row r="45" spans="1:10" s="226" customFormat="1" ht="13.2" x14ac:dyDescent="0.25">
      <c r="B45" s="50" t="s">
        <v>123</v>
      </c>
      <c r="D45" s="319"/>
      <c r="E45" s="319"/>
      <c r="F45" s="319"/>
    </row>
    <row r="46" spans="1:10" x14ac:dyDescent="0.3">
      <c r="D46" s="24"/>
      <c r="E46" s="89"/>
      <c r="F46" s="24"/>
    </row>
  </sheetData>
  <mergeCells count="2">
    <mergeCell ref="C2:D2"/>
    <mergeCell ref="C1:D1"/>
  </mergeCells>
  <printOptions gridLines="1"/>
  <pageMargins left="0.19685039370078741" right="0.19685039370078741" top="0.19685039370078741" bottom="0.19685039370078741" header="0.15748031496062992" footer="0.15748031496062992"/>
  <pageSetup paperSize="9" scale="82"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30"/>
  <sheetViews>
    <sheetView showGridLines="0" view="pageBreakPreview" zoomScale="80" zoomScaleNormal="100" zoomScaleSheetLayoutView="80" workbookViewId="0">
      <selection activeCell="C10" sqref="C10"/>
    </sheetView>
  </sheetViews>
  <sheetFormatPr defaultColWidth="9.109375" defaultRowHeight="13.8" x14ac:dyDescent="0.3"/>
  <cols>
    <col min="1" max="1" width="4.6640625" style="22" customWidth="1"/>
    <col min="2" max="2" width="24.33203125" style="22" customWidth="1"/>
    <col min="3" max="3" width="25.33203125" style="22" customWidth="1"/>
    <col min="4" max="4" width="20" style="22" customWidth="1"/>
    <col min="5" max="5" width="14.109375" style="21" customWidth="1"/>
    <col min="6" max="6" width="23.6640625" style="21" customWidth="1"/>
    <col min="7" max="7" width="19" style="21" customWidth="1"/>
    <col min="8" max="8" width="28" style="21" customWidth="1"/>
    <col min="9" max="9" width="1" style="21" customWidth="1"/>
    <col min="10" max="10" width="9.88671875" style="48" customWidth="1"/>
    <col min="11" max="11" width="12.6640625" style="48" customWidth="1"/>
    <col min="12" max="12" width="9.109375" style="49"/>
    <col min="13" max="16384" width="9.109375" style="22"/>
  </cols>
  <sheetData>
    <row r="1" spans="1:12" s="21" customFormat="1" x14ac:dyDescent="0.25">
      <c r="A1" s="588" t="s">
        <v>475</v>
      </c>
      <c r="B1" s="588"/>
      <c r="C1" s="588"/>
      <c r="D1" s="588"/>
      <c r="E1" s="107"/>
      <c r="F1" s="107"/>
      <c r="G1" s="113"/>
      <c r="H1" s="81" t="s">
        <v>182</v>
      </c>
      <c r="I1" s="113"/>
      <c r="J1" s="51"/>
      <c r="K1" s="51"/>
      <c r="L1" s="51"/>
    </row>
    <row r="2" spans="1:12" s="21" customFormat="1" x14ac:dyDescent="0.3">
      <c r="A2" s="85" t="s">
        <v>124</v>
      </c>
      <c r="B2" s="107"/>
      <c r="C2" s="107"/>
      <c r="D2" s="107">
        <v>10</v>
      </c>
      <c r="E2" s="107"/>
      <c r="F2" s="107"/>
      <c r="G2" s="114"/>
      <c r="H2" s="115" t="str">
        <f>'ფორმა N1'!L2</f>
        <v>01.01.2023-31.12.2023</v>
      </c>
      <c r="I2" s="114"/>
      <c r="J2" s="51"/>
      <c r="K2" s="51"/>
      <c r="L2" s="51"/>
    </row>
    <row r="3" spans="1:12" s="21" customFormat="1" x14ac:dyDescent="0.25">
      <c r="A3" s="107"/>
      <c r="B3" s="107"/>
      <c r="C3" s="107"/>
      <c r="D3" s="107"/>
      <c r="E3" s="107"/>
      <c r="F3" s="107"/>
      <c r="G3" s="114"/>
      <c r="H3" s="110"/>
      <c r="I3" s="114"/>
      <c r="J3" s="51"/>
      <c r="K3" s="51"/>
      <c r="L3" s="51"/>
    </row>
    <row r="4" spans="1:12" s="2" customFormat="1" x14ac:dyDescent="0.3">
      <c r="A4" s="59" t="str">
        <f>'ფორმა N2'!A4</f>
        <v>ანგარიშვალდებული პირის დასახელება:</v>
      </c>
      <c r="B4" s="59"/>
      <c r="C4" s="59"/>
      <c r="D4" s="59"/>
      <c r="E4" s="107"/>
      <c r="F4" s="107"/>
      <c r="G4" s="107"/>
      <c r="H4" s="107"/>
      <c r="I4" s="113"/>
      <c r="J4" s="48"/>
      <c r="K4" s="48"/>
      <c r="L4" s="21"/>
    </row>
    <row r="5" spans="1:12" s="2" customFormat="1" x14ac:dyDescent="0.3">
      <c r="A5" s="95" t="str">
        <f>'ფორმა N1'!D4</f>
        <v>მოქალაქეთა პოლიტიკური გაერთიანება „ლელო საქართველოსთვის“</v>
      </c>
      <c r="B5" s="96"/>
      <c r="C5" s="96"/>
      <c r="D5" s="96"/>
      <c r="E5" s="116"/>
      <c r="F5" s="117"/>
      <c r="G5" s="117"/>
      <c r="H5" s="117"/>
      <c r="I5" s="113"/>
      <c r="J5" s="48"/>
      <c r="K5" s="48"/>
      <c r="L5" s="12"/>
    </row>
    <row r="6" spans="1:12" s="21" customFormat="1" ht="15" x14ac:dyDescent="0.25">
      <c r="A6" s="111"/>
      <c r="B6" s="112"/>
      <c r="C6" s="112"/>
      <c r="D6" s="112"/>
      <c r="E6" s="107"/>
      <c r="F6" s="107"/>
      <c r="G6" s="107"/>
      <c r="H6" s="107"/>
      <c r="I6" s="113"/>
      <c r="J6" s="48"/>
      <c r="K6" s="48"/>
      <c r="L6" s="48"/>
    </row>
    <row r="7" spans="1:12" ht="27.6" x14ac:dyDescent="0.3">
      <c r="A7" s="104" t="s">
        <v>64</v>
      </c>
      <c r="B7" s="104" t="s">
        <v>339</v>
      </c>
      <c r="C7" s="105" t="s">
        <v>340</v>
      </c>
      <c r="D7" s="105" t="s">
        <v>216</v>
      </c>
      <c r="E7" s="105" t="s">
        <v>221</v>
      </c>
      <c r="F7" s="105" t="s">
        <v>222</v>
      </c>
      <c r="G7" s="105" t="s">
        <v>223</v>
      </c>
      <c r="H7" s="105" t="s">
        <v>224</v>
      </c>
      <c r="I7" s="113"/>
    </row>
    <row r="8" spans="1:12" x14ac:dyDescent="0.3">
      <c r="A8" s="104">
        <v>1</v>
      </c>
      <c r="B8" s="104">
        <v>2</v>
      </c>
      <c r="C8" s="105">
        <v>3</v>
      </c>
      <c r="D8" s="104">
        <v>4</v>
      </c>
      <c r="E8" s="105">
        <v>5</v>
      </c>
      <c r="F8" s="104">
        <v>6</v>
      </c>
      <c r="G8" s="105">
        <v>7</v>
      </c>
      <c r="H8" s="105">
        <v>8</v>
      </c>
      <c r="I8" s="113"/>
    </row>
    <row r="9" spans="1:12" s="21" customFormat="1" ht="27.6" x14ac:dyDescent="0.3">
      <c r="A9" s="52"/>
      <c r="B9" s="23"/>
      <c r="C9" s="402" t="s">
        <v>521</v>
      </c>
      <c r="D9" s="402" t="s">
        <v>522</v>
      </c>
      <c r="E9" s="402" t="s">
        <v>777</v>
      </c>
      <c r="F9" s="402">
        <v>10000</v>
      </c>
      <c r="G9" s="471">
        <v>44927</v>
      </c>
      <c r="H9" s="470" t="s">
        <v>528</v>
      </c>
      <c r="I9" s="113"/>
      <c r="J9" s="48"/>
      <c r="K9" s="48"/>
      <c r="L9" s="48"/>
    </row>
    <row r="10" spans="1:12" ht="27.6" x14ac:dyDescent="0.3">
      <c r="A10" s="52">
        <v>2</v>
      </c>
      <c r="B10" s="23"/>
      <c r="C10" s="470" t="s">
        <v>704</v>
      </c>
      <c r="D10" s="470" t="s">
        <v>705</v>
      </c>
      <c r="E10" s="470" t="s">
        <v>706</v>
      </c>
      <c r="F10" s="470">
        <v>1250</v>
      </c>
      <c r="G10" s="471">
        <v>44927</v>
      </c>
      <c r="H10" s="470" t="s">
        <v>707</v>
      </c>
      <c r="I10" s="113"/>
    </row>
    <row r="11" spans="1:12" ht="27.6" x14ac:dyDescent="0.3">
      <c r="A11" s="52">
        <v>3</v>
      </c>
      <c r="B11" s="23"/>
      <c r="C11" s="512" t="s">
        <v>766</v>
      </c>
      <c r="D11" s="512" t="s">
        <v>765</v>
      </c>
      <c r="E11" s="512" t="s">
        <v>527</v>
      </c>
      <c r="F11" s="513">
        <v>1000</v>
      </c>
      <c r="G11" s="471">
        <v>44927</v>
      </c>
      <c r="H11" s="470" t="s">
        <v>764</v>
      </c>
      <c r="I11" s="113"/>
    </row>
    <row r="12" spans="1:12" ht="27.6" x14ac:dyDescent="0.3">
      <c r="A12" s="52">
        <v>4</v>
      </c>
      <c r="B12" s="23"/>
      <c r="C12" s="402" t="s">
        <v>774</v>
      </c>
      <c r="D12" s="402" t="s">
        <v>775</v>
      </c>
      <c r="E12" s="402" t="s">
        <v>773</v>
      </c>
      <c r="F12" s="403">
        <v>375</v>
      </c>
      <c r="G12" s="471">
        <v>44927</v>
      </c>
      <c r="H12" s="470" t="s">
        <v>772</v>
      </c>
      <c r="I12" s="113"/>
    </row>
    <row r="13" spans="1:12" ht="27.6" x14ac:dyDescent="0.3">
      <c r="A13" s="52">
        <v>5</v>
      </c>
      <c r="B13" s="23"/>
      <c r="C13" s="402" t="s">
        <v>524</v>
      </c>
      <c r="D13" s="402" t="s">
        <v>525</v>
      </c>
      <c r="E13" s="402" t="s">
        <v>526</v>
      </c>
      <c r="F13" s="403">
        <v>3000</v>
      </c>
      <c r="G13" s="471">
        <v>44927</v>
      </c>
      <c r="H13" s="470" t="s">
        <v>529</v>
      </c>
      <c r="I13" s="113"/>
    </row>
    <row r="14" spans="1:12" ht="27.6" x14ac:dyDescent="0.3">
      <c r="A14" s="52">
        <v>6</v>
      </c>
      <c r="B14" s="23"/>
      <c r="C14" s="402" t="s">
        <v>769</v>
      </c>
      <c r="D14" s="402" t="s">
        <v>770</v>
      </c>
      <c r="E14" s="402" t="s">
        <v>771</v>
      </c>
      <c r="F14" s="403">
        <f>900/0.8</f>
        <v>1125</v>
      </c>
      <c r="G14" s="471">
        <v>44914</v>
      </c>
      <c r="H14" s="470" t="s">
        <v>768</v>
      </c>
      <c r="I14" s="113"/>
    </row>
    <row r="15" spans="1:12" ht="27.6" x14ac:dyDescent="0.3">
      <c r="A15" s="52">
        <v>7</v>
      </c>
      <c r="B15" s="23"/>
      <c r="C15" s="402" t="s">
        <v>903</v>
      </c>
      <c r="D15" s="402" t="s">
        <v>904</v>
      </c>
      <c r="E15" s="402" t="s">
        <v>905</v>
      </c>
      <c r="F15" s="512">
        <v>500</v>
      </c>
      <c r="G15" s="471">
        <v>44927</v>
      </c>
      <c r="H15" s="470" t="s">
        <v>902</v>
      </c>
      <c r="I15" s="113"/>
    </row>
    <row r="16" spans="1:12" ht="27.6" x14ac:dyDescent="0.3">
      <c r="A16" s="52">
        <v>8</v>
      </c>
      <c r="B16" s="23"/>
      <c r="C16" s="512" t="s">
        <v>907</v>
      </c>
      <c r="D16" s="512" t="s">
        <v>908</v>
      </c>
      <c r="E16" s="512" t="s">
        <v>776</v>
      </c>
      <c r="F16" s="513">
        <v>1625</v>
      </c>
      <c r="G16" s="514">
        <v>44972</v>
      </c>
      <c r="H16" s="470" t="s">
        <v>906</v>
      </c>
      <c r="I16" s="113"/>
    </row>
    <row r="17" spans="1:12" ht="27.6" x14ac:dyDescent="0.3">
      <c r="A17" s="52">
        <v>9</v>
      </c>
      <c r="B17" s="23"/>
      <c r="C17" s="512" t="s">
        <v>909</v>
      </c>
      <c r="D17" s="512" t="s">
        <v>910</v>
      </c>
      <c r="E17" s="512" t="s">
        <v>911</v>
      </c>
      <c r="F17" s="513">
        <v>2250</v>
      </c>
      <c r="G17" s="515">
        <v>45231</v>
      </c>
      <c r="H17" s="470" t="s">
        <v>912</v>
      </c>
      <c r="I17" s="113"/>
    </row>
    <row r="18" spans="1:12" ht="27.6" x14ac:dyDescent="0.3">
      <c r="A18" s="52">
        <v>10</v>
      </c>
      <c r="B18" s="23"/>
      <c r="C18" s="402" t="s">
        <v>769</v>
      </c>
      <c r="D18" s="402" t="s">
        <v>770</v>
      </c>
      <c r="E18" s="402" t="s">
        <v>771</v>
      </c>
      <c r="F18" s="403">
        <f>1100/0.8</f>
        <v>1375</v>
      </c>
      <c r="G18" s="471">
        <v>44937</v>
      </c>
      <c r="H18" s="470" t="s">
        <v>768</v>
      </c>
      <c r="I18" s="113"/>
    </row>
    <row r="19" spans="1:12" s="21" customFormat="1" ht="14.4" x14ac:dyDescent="0.3">
      <c r="A19" s="52">
        <v>28</v>
      </c>
      <c r="B19" s="23"/>
      <c r="C19" s="402"/>
      <c r="D19" s="402"/>
      <c r="E19" s="402"/>
      <c r="F19" s="403"/>
      <c r="G19" s="471"/>
      <c r="H19" s="470"/>
      <c r="I19" s="113"/>
      <c r="J19" s="48"/>
      <c r="K19" s="48"/>
      <c r="L19" s="48"/>
    </row>
    <row r="20" spans="1:12" s="21" customFormat="1" ht="14.4" x14ac:dyDescent="0.3">
      <c r="A20" s="52">
        <v>32</v>
      </c>
      <c r="B20" s="23"/>
      <c r="C20" s="470"/>
      <c r="D20" s="470"/>
      <c r="E20" s="470"/>
      <c r="F20" s="470"/>
      <c r="G20" s="471"/>
      <c r="H20" s="470"/>
      <c r="I20" s="113"/>
      <c r="J20" s="48"/>
      <c r="K20" s="48"/>
      <c r="L20" s="48"/>
    </row>
    <row r="21" spans="1:12" s="21" customFormat="1" ht="14.4" x14ac:dyDescent="0.3">
      <c r="A21" s="52" t="s">
        <v>258</v>
      </c>
      <c r="B21" s="23"/>
      <c r="C21" s="23"/>
      <c r="D21" s="23"/>
      <c r="E21" s="23"/>
      <c r="F21" s="23"/>
      <c r="G21" s="121"/>
      <c r="H21" s="23"/>
      <c r="I21" s="113"/>
      <c r="J21" s="48"/>
      <c r="K21" s="48"/>
      <c r="L21" s="48"/>
    </row>
    <row r="22" spans="1:12" s="21" customFormat="1" ht="13.2" x14ac:dyDescent="0.25">
      <c r="J22" s="48"/>
      <c r="K22" s="48"/>
      <c r="L22" s="48"/>
    </row>
    <row r="23" spans="1:12" s="21" customFormat="1" ht="13.2" x14ac:dyDescent="0.25"/>
    <row r="24" spans="1:12" s="21" customFormat="1" ht="13.2" x14ac:dyDescent="0.25"/>
    <row r="25" spans="1:12" s="21" customFormat="1" x14ac:dyDescent="0.3">
      <c r="A25" s="22"/>
    </row>
    <row r="26" spans="1:12" s="2" customFormat="1" x14ac:dyDescent="0.3">
      <c r="B26" s="55" t="s">
        <v>93</v>
      </c>
      <c r="E26" s="5"/>
    </row>
    <row r="27" spans="1:12" s="2" customFormat="1" x14ac:dyDescent="0.3">
      <c r="C27" s="54"/>
      <c r="E27" s="54"/>
      <c r="F27" s="57"/>
      <c r="G27"/>
      <c r="H27"/>
      <c r="I27"/>
    </row>
    <row r="28" spans="1:12" s="2" customFormat="1" x14ac:dyDescent="0.3">
      <c r="A28"/>
      <c r="C28" s="53" t="s">
        <v>248</v>
      </c>
      <c r="E28" s="12" t="s">
        <v>253</v>
      </c>
      <c r="F28" s="56"/>
      <c r="G28"/>
      <c r="H28"/>
      <c r="I28"/>
    </row>
    <row r="29" spans="1:12" s="2" customFormat="1" x14ac:dyDescent="0.3">
      <c r="A29"/>
      <c r="C29" s="50" t="s">
        <v>123</v>
      </c>
      <c r="E29" s="2" t="s">
        <v>249</v>
      </c>
      <c r="F29"/>
      <c r="G29"/>
      <c r="H29"/>
      <c r="I29"/>
    </row>
    <row r="30" spans="1:12" customFormat="1" x14ac:dyDescent="0.3">
      <c r="B30" s="2"/>
      <c r="C30" s="22"/>
    </row>
  </sheetData>
  <autoFilter ref="A8:L21"/>
  <mergeCells count="1">
    <mergeCell ref="A1:D1"/>
  </mergeCells>
  <dataValidations count="2">
    <dataValidation allowBlank="1" showInputMessage="1" showErrorMessage="1" prompt="თვე/დღე/წელი" sqref="G9:G15 G18:G21"/>
    <dataValidation type="list" allowBlank="1" showInputMessage="1" showErrorMessage="1" errorTitle="შევსების წესი" error="შენობა-ნაგებობების ტიპები აირჩიეთ შემდეგი ჩამონათვალიდან:_x000a__x000a_- საცხოვრებელი შენობები_x000a_- არასაცხოვრებელი შენობები_x000a_- სხვა ნაგებობები_x000a_- დაუმთავრებელი მშენებლობა" sqref="B9:B21">
      <formula1>"საცხოვრებალი შენობები, არასაცხოვრებელი შენობები, სხვა ნაგებობები, დაუმთავრებელი მშენებლობა"</formula1>
    </dataValidation>
  </dataValidations>
  <pageMargins left="0.19685039370078741" right="0.19685039370078741" top="0.74803149606299213" bottom="0.74803149606299213" header="0.31496062992125984" footer="0.31496062992125984"/>
  <pageSetup paperSize="9" scale="92" fitToHeight="0" orientation="landscape" r:id="rId1"/>
  <colBreaks count="1" manualBreakCount="1">
    <brk id="11"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L54"/>
  <sheetViews>
    <sheetView showGridLines="0" view="pageBreakPreview" topLeftCell="A2" zoomScale="80" zoomScaleNormal="100" zoomScaleSheetLayoutView="80" workbookViewId="0">
      <selection activeCell="I10" sqref="I10"/>
    </sheetView>
  </sheetViews>
  <sheetFormatPr defaultColWidth="9.109375" defaultRowHeight="13.8" x14ac:dyDescent="0.3"/>
  <cols>
    <col min="1" max="1" width="4.6640625" style="273" customWidth="1"/>
    <col min="2" max="2" width="23.33203125" style="273" customWidth="1"/>
    <col min="3" max="4" width="17.6640625" style="273" customWidth="1"/>
    <col min="5" max="6" width="14.109375" style="268" customWidth="1"/>
    <col min="7" max="7" width="20.44140625" style="268" customWidth="1"/>
    <col min="8" max="8" width="23.6640625" style="268" customWidth="1"/>
    <col min="9" max="9" width="21.44140625" style="268" customWidth="1"/>
    <col min="10" max="10" width="1" style="278" customWidth="1"/>
    <col min="11" max="16384" width="9.109375" style="273"/>
  </cols>
  <sheetData>
    <row r="1" spans="1:12" s="268" customFormat="1" x14ac:dyDescent="0.25">
      <c r="A1" s="588" t="s">
        <v>496</v>
      </c>
      <c r="B1" s="588"/>
      <c r="C1" s="588"/>
      <c r="D1" s="588"/>
      <c r="E1" s="588"/>
      <c r="F1" s="112"/>
      <c r="G1" s="112"/>
      <c r="H1" s="255"/>
      <c r="I1" s="222" t="s">
        <v>182</v>
      </c>
      <c r="J1" s="118"/>
    </row>
    <row r="2" spans="1:12" s="268" customFormat="1" x14ac:dyDescent="0.3">
      <c r="A2" s="85" t="s">
        <v>124</v>
      </c>
      <c r="B2" s="112"/>
      <c r="C2" s="112"/>
      <c r="D2" s="112"/>
      <c r="E2" s="112"/>
      <c r="F2" s="112"/>
      <c r="G2" s="112"/>
      <c r="H2" s="255"/>
      <c r="I2" s="217" t="str">
        <f>'ფორმა N1'!L2</f>
        <v>01.01.2023-31.12.2023</v>
      </c>
      <c r="J2" s="118"/>
    </row>
    <row r="3" spans="1:12" s="268" customFormat="1" x14ac:dyDescent="0.25">
      <c r="A3" s="112"/>
      <c r="B3" s="112"/>
      <c r="C3" s="112"/>
      <c r="D3" s="112"/>
      <c r="E3" s="112"/>
      <c r="F3" s="112"/>
      <c r="G3" s="112"/>
      <c r="H3" s="110"/>
      <c r="I3" s="110"/>
      <c r="J3" s="118"/>
    </row>
    <row r="4" spans="1:12" s="2" customFormat="1" x14ac:dyDescent="0.3">
      <c r="A4" s="59" t="str">
        <f>'ფორმა N2'!A4</f>
        <v>ანგარიშვალდებული პირის დასახელება:</v>
      </c>
      <c r="B4" s="59"/>
      <c r="C4" s="59"/>
      <c r="D4" s="60"/>
      <c r="E4" s="256"/>
      <c r="F4" s="112"/>
      <c r="G4" s="112"/>
      <c r="H4" s="112"/>
      <c r="I4" s="256"/>
      <c r="J4" s="84"/>
      <c r="L4" s="268"/>
    </row>
    <row r="5" spans="1:12" s="2" customFormat="1" x14ac:dyDescent="0.3">
      <c r="A5" s="95" t="str">
        <f>'ფორმა N1'!D4</f>
        <v>მოქალაქეთა პოლიტიკური გაერთიანება „ლელო საქართველოსთვის“</v>
      </c>
      <c r="B5" s="96"/>
      <c r="C5" s="96"/>
      <c r="D5" s="96"/>
      <c r="E5" s="269"/>
      <c r="F5" s="270"/>
      <c r="G5" s="270"/>
      <c r="H5" s="270"/>
      <c r="I5" s="269"/>
      <c r="J5" s="84"/>
    </row>
    <row r="6" spans="1:12" s="268" customFormat="1" ht="15" x14ac:dyDescent="0.25">
      <c r="A6" s="111"/>
      <c r="B6" s="112"/>
      <c r="C6" s="112"/>
      <c r="D6" s="112"/>
      <c r="E6" s="112"/>
      <c r="F6" s="112"/>
      <c r="G6" s="112"/>
      <c r="H6" s="112"/>
      <c r="I6" s="112"/>
      <c r="J6" s="271"/>
    </row>
    <row r="7" spans="1:12" ht="27.6" x14ac:dyDescent="0.3">
      <c r="A7" s="259" t="s">
        <v>64</v>
      </c>
      <c r="B7" s="261" t="s">
        <v>229</v>
      </c>
      <c r="C7" s="260" t="s">
        <v>225</v>
      </c>
      <c r="D7" s="260" t="s">
        <v>226</v>
      </c>
      <c r="E7" s="260" t="s">
        <v>227</v>
      </c>
      <c r="F7" s="260" t="s">
        <v>228</v>
      </c>
      <c r="G7" s="260" t="s">
        <v>222</v>
      </c>
      <c r="H7" s="260" t="s">
        <v>223</v>
      </c>
      <c r="I7" s="260" t="s">
        <v>224</v>
      </c>
      <c r="J7" s="272"/>
    </row>
    <row r="8" spans="1:12" x14ac:dyDescent="0.3">
      <c r="A8" s="261">
        <v>1</v>
      </c>
      <c r="B8" s="261">
        <v>2</v>
      </c>
      <c r="C8" s="260">
        <v>3</v>
      </c>
      <c r="D8" s="261">
        <v>4</v>
      </c>
      <c r="E8" s="260">
        <v>5</v>
      </c>
      <c r="F8" s="261">
        <v>6</v>
      </c>
      <c r="G8" s="260">
        <v>7</v>
      </c>
      <c r="H8" s="261">
        <v>8</v>
      </c>
      <c r="I8" s="260">
        <v>9</v>
      </c>
      <c r="J8" s="272"/>
    </row>
    <row r="9" spans="1:12" ht="27.6" x14ac:dyDescent="0.3">
      <c r="A9" s="262">
        <v>1</v>
      </c>
      <c r="B9" s="400" t="s">
        <v>530</v>
      </c>
      <c r="C9" s="401" t="s">
        <v>531</v>
      </c>
      <c r="D9" s="401" t="s">
        <v>532</v>
      </c>
      <c r="E9" s="401">
        <v>2015</v>
      </c>
      <c r="F9" s="401" t="s">
        <v>767</v>
      </c>
      <c r="G9" s="401">
        <v>500</v>
      </c>
      <c r="H9" s="525">
        <v>44927</v>
      </c>
      <c r="I9" s="263" t="s">
        <v>533</v>
      </c>
      <c r="J9" s="272"/>
    </row>
    <row r="10" spans="1:12" ht="27.6" x14ac:dyDescent="0.3">
      <c r="A10" s="262">
        <v>2</v>
      </c>
      <c r="B10" s="400" t="s">
        <v>530</v>
      </c>
      <c r="C10" s="401" t="s">
        <v>531</v>
      </c>
      <c r="D10" s="401" t="s">
        <v>532</v>
      </c>
      <c r="E10" s="401">
        <v>2015</v>
      </c>
      <c r="F10" s="401" t="s">
        <v>913</v>
      </c>
      <c r="G10" s="401">
        <v>500</v>
      </c>
      <c r="H10" s="525">
        <v>45078</v>
      </c>
      <c r="I10" s="263" t="s">
        <v>533</v>
      </c>
      <c r="J10" s="272"/>
    </row>
    <row r="11" spans="1:12" ht="14.4" x14ac:dyDescent="0.3">
      <c r="A11" s="262"/>
      <c r="B11" s="263"/>
      <c r="C11" s="263"/>
      <c r="D11" s="263"/>
      <c r="E11" s="263"/>
      <c r="F11" s="263"/>
      <c r="G11" s="263"/>
      <c r="H11" s="274"/>
      <c r="I11" s="263"/>
      <c r="J11" s="272"/>
    </row>
    <row r="12" spans="1:12" ht="14.4" x14ac:dyDescent="0.3">
      <c r="A12" s="262"/>
      <c r="B12" s="263"/>
      <c r="C12" s="263"/>
      <c r="D12" s="263"/>
      <c r="E12" s="263"/>
      <c r="F12" s="263"/>
      <c r="G12" s="263"/>
      <c r="H12" s="274"/>
      <c r="I12" s="263"/>
      <c r="J12" s="272"/>
    </row>
    <row r="13" spans="1:12" ht="14.4" x14ac:dyDescent="0.3">
      <c r="A13" s="262"/>
      <c r="B13" s="263"/>
      <c r="C13" s="263"/>
      <c r="D13" s="263"/>
      <c r="E13" s="263"/>
      <c r="F13" s="263"/>
      <c r="G13" s="263"/>
      <c r="H13" s="274"/>
      <c r="I13" s="263"/>
      <c r="J13" s="272"/>
    </row>
    <row r="14" spans="1:12" ht="14.4" x14ac:dyDescent="0.3">
      <c r="A14" s="262"/>
      <c r="B14" s="263"/>
      <c r="C14" s="263"/>
      <c r="D14" s="263"/>
      <c r="E14" s="263"/>
      <c r="F14" s="263"/>
      <c r="G14" s="263"/>
      <c r="H14" s="274"/>
      <c r="I14" s="263"/>
      <c r="J14" s="272"/>
    </row>
    <row r="15" spans="1:12" s="268" customFormat="1" ht="14.4" x14ac:dyDescent="0.3">
      <c r="A15" s="262"/>
      <c r="B15" s="263"/>
      <c r="C15" s="263"/>
      <c r="D15" s="263"/>
      <c r="E15" s="263"/>
      <c r="F15" s="263"/>
      <c r="G15" s="263"/>
      <c r="H15" s="274"/>
      <c r="I15" s="263"/>
      <c r="J15" s="271"/>
    </row>
    <row r="16" spans="1:12" s="268" customFormat="1" ht="14.4" x14ac:dyDescent="0.3">
      <c r="A16" s="262"/>
      <c r="B16" s="263"/>
      <c r="C16" s="263"/>
      <c r="D16" s="263"/>
      <c r="E16" s="263"/>
      <c r="F16" s="263"/>
      <c r="G16" s="263"/>
      <c r="H16" s="274"/>
      <c r="I16" s="263"/>
      <c r="J16" s="271"/>
    </row>
    <row r="17" spans="1:10" s="268" customFormat="1" ht="14.4" x14ac:dyDescent="0.3">
      <c r="A17" s="262"/>
      <c r="B17" s="263"/>
      <c r="C17" s="263"/>
      <c r="D17" s="263"/>
      <c r="E17" s="263"/>
      <c r="F17" s="263"/>
      <c r="G17" s="263"/>
      <c r="H17" s="274"/>
      <c r="I17" s="263"/>
      <c r="J17" s="271"/>
    </row>
    <row r="18" spans="1:10" s="268" customFormat="1" ht="14.4" x14ac:dyDescent="0.3">
      <c r="A18" s="262"/>
      <c r="B18" s="263"/>
      <c r="C18" s="263"/>
      <c r="D18" s="263"/>
      <c r="E18" s="263"/>
      <c r="F18" s="263"/>
      <c r="G18" s="263"/>
      <c r="H18" s="274"/>
      <c r="I18" s="263"/>
      <c r="J18" s="271"/>
    </row>
    <row r="19" spans="1:10" s="268" customFormat="1" ht="14.4" x14ac:dyDescent="0.3">
      <c r="A19" s="262"/>
      <c r="B19" s="263"/>
      <c r="C19" s="263"/>
      <c r="D19" s="263"/>
      <c r="E19" s="263"/>
      <c r="F19" s="263"/>
      <c r="G19" s="263"/>
      <c r="H19" s="274"/>
      <c r="I19" s="263"/>
      <c r="J19" s="271"/>
    </row>
    <row r="20" spans="1:10" s="268" customFormat="1" ht="14.4" x14ac:dyDescent="0.3">
      <c r="A20" s="262"/>
      <c r="B20" s="263"/>
      <c r="C20" s="263"/>
      <c r="D20" s="263"/>
      <c r="E20" s="263"/>
      <c r="F20" s="263"/>
      <c r="G20" s="263"/>
      <c r="H20" s="274"/>
      <c r="I20" s="263"/>
      <c r="J20" s="271"/>
    </row>
    <row r="21" spans="1:10" s="268" customFormat="1" ht="14.4" x14ac:dyDescent="0.3">
      <c r="A21" s="262"/>
      <c r="B21" s="263"/>
      <c r="C21" s="263"/>
      <c r="D21" s="263"/>
      <c r="E21" s="263"/>
      <c r="F21" s="263"/>
      <c r="G21" s="263"/>
      <c r="H21" s="274"/>
      <c r="I21" s="263"/>
      <c r="J21" s="271"/>
    </row>
    <row r="22" spans="1:10" s="268" customFormat="1" ht="14.4" x14ac:dyDescent="0.3">
      <c r="A22" s="262"/>
      <c r="B22" s="263"/>
      <c r="C22" s="263"/>
      <c r="D22" s="263"/>
      <c r="E22" s="263"/>
      <c r="F22" s="263"/>
      <c r="G22" s="263"/>
      <c r="H22" s="274"/>
      <c r="I22" s="263"/>
      <c r="J22" s="271"/>
    </row>
    <row r="23" spans="1:10" s="268" customFormat="1" ht="14.4" x14ac:dyDescent="0.3">
      <c r="A23" s="262"/>
      <c r="B23" s="263"/>
      <c r="C23" s="263"/>
      <c r="D23" s="263"/>
      <c r="E23" s="263"/>
      <c r="F23" s="263"/>
      <c r="G23" s="263"/>
      <c r="H23" s="274"/>
      <c r="I23" s="263"/>
      <c r="J23" s="271"/>
    </row>
    <row r="24" spans="1:10" s="268" customFormat="1" ht="14.4" x14ac:dyDescent="0.3">
      <c r="A24" s="262"/>
      <c r="B24" s="263"/>
      <c r="C24" s="263"/>
      <c r="D24" s="263"/>
      <c r="E24" s="263"/>
      <c r="F24" s="263"/>
      <c r="G24" s="263"/>
      <c r="H24" s="274"/>
      <c r="I24" s="263"/>
      <c r="J24" s="271"/>
    </row>
    <row r="25" spans="1:10" s="268" customFormat="1" ht="14.4" x14ac:dyDescent="0.3">
      <c r="A25" s="262" t="s">
        <v>258</v>
      </c>
      <c r="B25" s="263"/>
      <c r="C25" s="263"/>
      <c r="D25" s="263"/>
      <c r="E25" s="263"/>
      <c r="F25" s="263"/>
      <c r="G25" s="263"/>
      <c r="H25" s="274"/>
      <c r="I25" s="263"/>
      <c r="J25" s="271"/>
    </row>
    <row r="26" spans="1:10" s="268" customFormat="1" ht="13.2" x14ac:dyDescent="0.25">
      <c r="J26" s="275"/>
    </row>
    <row r="27" spans="1:10" s="268" customFormat="1" ht="13.2" x14ac:dyDescent="0.25">
      <c r="J27" s="275"/>
    </row>
    <row r="28" spans="1:10" s="268" customFormat="1" ht="13.2" x14ac:dyDescent="0.25">
      <c r="J28" s="275"/>
    </row>
    <row r="29" spans="1:10" s="268" customFormat="1" ht="13.2" x14ac:dyDescent="0.25"/>
    <row r="30" spans="1:10" s="268" customFormat="1" x14ac:dyDescent="0.3">
      <c r="A30" s="273"/>
    </row>
    <row r="31" spans="1:10" s="2" customFormat="1" x14ac:dyDescent="0.3">
      <c r="B31" s="55" t="s">
        <v>93</v>
      </c>
      <c r="E31" s="221"/>
    </row>
    <row r="32" spans="1:10" s="2" customFormat="1" x14ac:dyDescent="0.3">
      <c r="C32" s="54"/>
      <c r="E32" s="54"/>
      <c r="F32" s="276"/>
      <c r="G32" s="276"/>
      <c r="H32" s="226"/>
      <c r="I32" s="226"/>
    </row>
    <row r="33" spans="1:10" s="2" customFormat="1" x14ac:dyDescent="0.3">
      <c r="A33" s="226"/>
      <c r="C33" s="53" t="s">
        <v>248</v>
      </c>
      <c r="E33" s="12" t="s">
        <v>253</v>
      </c>
      <c r="F33" s="277"/>
      <c r="G33" s="226"/>
      <c r="H33" s="226"/>
      <c r="I33" s="226"/>
    </row>
    <row r="34" spans="1:10" s="2" customFormat="1" x14ac:dyDescent="0.3">
      <c r="A34" s="226"/>
      <c r="C34" s="50" t="s">
        <v>123</v>
      </c>
      <c r="E34" s="2" t="s">
        <v>249</v>
      </c>
      <c r="F34" s="226"/>
      <c r="G34" s="226"/>
      <c r="H34" s="226"/>
      <c r="I34" s="226"/>
    </row>
    <row r="35" spans="1:10" s="226" customFormat="1" x14ac:dyDescent="0.3">
      <c r="B35" s="2"/>
      <c r="C35" s="273"/>
    </row>
    <row r="36" spans="1:10" s="226" customFormat="1" ht="13.2" x14ac:dyDescent="0.25"/>
    <row r="37" spans="1:10" s="268" customFormat="1" ht="13.2" x14ac:dyDescent="0.25">
      <c r="J37" s="275"/>
    </row>
    <row r="38" spans="1:10" s="268" customFormat="1" ht="13.2" x14ac:dyDescent="0.25">
      <c r="J38" s="275"/>
    </row>
    <row r="39" spans="1:10" s="268" customFormat="1" ht="13.2" x14ac:dyDescent="0.25">
      <c r="J39" s="275"/>
    </row>
    <row r="40" spans="1:10" s="268" customFormat="1" ht="13.2" x14ac:dyDescent="0.25">
      <c r="J40" s="275"/>
    </row>
    <row r="41" spans="1:10" s="268" customFormat="1" ht="13.2" x14ac:dyDescent="0.25">
      <c r="J41" s="275"/>
    </row>
    <row r="42" spans="1:10" s="268" customFormat="1" ht="13.2" x14ac:dyDescent="0.25">
      <c r="J42" s="275"/>
    </row>
    <row r="43" spans="1:10" s="268" customFormat="1" ht="13.2" x14ac:dyDescent="0.25">
      <c r="J43" s="275"/>
    </row>
    <row r="44" spans="1:10" s="268" customFormat="1" ht="13.2" x14ac:dyDescent="0.25">
      <c r="J44" s="275"/>
    </row>
    <row r="45" spans="1:10" s="268" customFormat="1" ht="13.2" x14ac:dyDescent="0.25">
      <c r="J45" s="275"/>
    </row>
    <row r="46" spans="1:10" s="268" customFormat="1" ht="13.2" x14ac:dyDescent="0.25">
      <c r="J46" s="275"/>
    </row>
    <row r="47" spans="1:10" s="268" customFormat="1" ht="13.2" x14ac:dyDescent="0.25">
      <c r="J47" s="275"/>
    </row>
    <row r="48" spans="1:10" s="268" customFormat="1" ht="13.2" x14ac:dyDescent="0.25">
      <c r="J48" s="275"/>
    </row>
    <row r="49" spans="10:10" s="268" customFormat="1" ht="13.2" x14ac:dyDescent="0.25">
      <c r="J49" s="275"/>
    </row>
    <row r="50" spans="10:10" s="268" customFormat="1" ht="13.2" x14ac:dyDescent="0.25">
      <c r="J50" s="275"/>
    </row>
    <row r="51" spans="10:10" s="268" customFormat="1" ht="13.2" x14ac:dyDescent="0.25">
      <c r="J51" s="275"/>
    </row>
    <row r="52" spans="10:10" s="268" customFormat="1" ht="13.2" x14ac:dyDescent="0.25">
      <c r="J52" s="275"/>
    </row>
    <row r="53" spans="10:10" s="268" customFormat="1" ht="13.2" x14ac:dyDescent="0.25">
      <c r="J53" s="275"/>
    </row>
    <row r="54" spans="10:10" s="268" customFormat="1" ht="13.2" x14ac:dyDescent="0.25">
      <c r="J54" s="275"/>
    </row>
  </sheetData>
  <mergeCells count="1">
    <mergeCell ref="A1:E1"/>
  </mergeCells>
  <dataValidations count="1">
    <dataValidation allowBlank="1" showInputMessage="1" showErrorMessage="1" error="თვე/დღე/წელი" prompt="თვე/დღე/წელი" sqref="H11:H25"/>
  </dataValidations>
  <pageMargins left="0.19685039370078741" right="0.19685039370078741" top="0.74803149606299213" bottom="0.74803149606299213" header="0.31496062992125984" footer="0.31496062992125984"/>
  <pageSetup paperSize="9" scale="93"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zoomScale="80" zoomScaleNormal="100" zoomScaleSheetLayoutView="80" workbookViewId="0">
      <selection activeCell="F20" sqref="F20"/>
    </sheetView>
  </sheetViews>
  <sheetFormatPr defaultColWidth="9.109375" defaultRowHeight="13.2" x14ac:dyDescent="0.25"/>
  <cols>
    <col min="1" max="1" width="11.6640625" style="150" customWidth="1"/>
    <col min="2" max="2" width="21.5546875" style="150" customWidth="1"/>
    <col min="3" max="3" width="19.109375" style="150" customWidth="1"/>
    <col min="4" max="4" width="23.6640625" style="150" customWidth="1"/>
    <col min="5" max="6" width="16.5546875" style="150" bestFit="1" customWidth="1"/>
    <col min="7" max="7" width="17" style="150" customWidth="1"/>
    <col min="8" max="8" width="19" style="150" customWidth="1"/>
    <col min="9" max="9" width="24.44140625" style="150" customWidth="1"/>
    <col min="10" max="16384" width="9.109375" style="150"/>
  </cols>
  <sheetData>
    <row r="1" spans="1:13" s="226" customFormat="1" ht="13.8" x14ac:dyDescent="0.25">
      <c r="A1" s="588" t="s">
        <v>495</v>
      </c>
      <c r="B1" s="588"/>
      <c r="C1" s="588"/>
      <c r="D1" s="588"/>
      <c r="E1" s="588"/>
      <c r="F1" s="112"/>
      <c r="G1" s="112"/>
      <c r="H1" s="255"/>
      <c r="I1" s="61" t="s">
        <v>94</v>
      </c>
    </row>
    <row r="2" spans="1:13" s="226" customFormat="1" ht="13.8" x14ac:dyDescent="0.3">
      <c r="A2" s="85" t="s">
        <v>124</v>
      </c>
      <c r="B2" s="112"/>
      <c r="C2" s="112"/>
      <c r="D2" s="112"/>
      <c r="E2" s="112"/>
      <c r="F2" s="112"/>
      <c r="G2" s="112"/>
      <c r="H2" s="255"/>
      <c r="I2" s="217" t="str">
        <f>'ფორმა N1'!L2</f>
        <v>01.01.2023-31.12.2023</v>
      </c>
    </row>
    <row r="3" spans="1:13" s="226" customFormat="1" ht="13.8" x14ac:dyDescent="0.25">
      <c r="A3" s="112"/>
      <c r="B3" s="112"/>
      <c r="C3" s="112"/>
      <c r="D3" s="112"/>
      <c r="E3" s="112"/>
      <c r="F3" s="112"/>
      <c r="G3" s="112"/>
      <c r="H3" s="110"/>
      <c r="I3" s="110"/>
      <c r="M3" s="150"/>
    </row>
    <row r="4" spans="1:13" s="226" customFormat="1" ht="13.8" x14ac:dyDescent="0.3">
      <c r="A4" s="59" t="str">
        <f>'ფორმა N2'!A4</f>
        <v>ანგარიშვალდებული პირის დასახელება:</v>
      </c>
      <c r="B4" s="59"/>
      <c r="C4" s="59"/>
      <c r="D4" s="112"/>
      <c r="E4" s="112"/>
      <c r="F4" s="112"/>
      <c r="G4" s="112"/>
      <c r="H4" s="112"/>
      <c r="I4" s="256"/>
    </row>
    <row r="5" spans="1:13" ht="13.8" x14ac:dyDescent="0.3">
      <c r="A5" s="146" t="str">
        <f>'ფორმა N1'!D4</f>
        <v>მოქალაქეთა პოლიტიკური გაერთიანება „ლელო საქართველოსთვის“</v>
      </c>
      <c r="B5" s="63"/>
      <c r="C5" s="63"/>
      <c r="D5" s="257"/>
      <c r="E5" s="257"/>
      <c r="F5" s="257"/>
      <c r="G5" s="257"/>
      <c r="H5" s="257"/>
      <c r="I5" s="258"/>
    </row>
    <row r="6" spans="1:13" s="226" customFormat="1" ht="15" x14ac:dyDescent="0.25">
      <c r="A6" s="111"/>
      <c r="B6" s="112"/>
      <c r="C6" s="112"/>
      <c r="D6" s="112"/>
      <c r="E6" s="112"/>
      <c r="F6" s="112"/>
      <c r="G6" s="112"/>
      <c r="H6" s="112"/>
      <c r="I6" s="112"/>
    </row>
    <row r="7" spans="1:13" s="226" customFormat="1" ht="55.2" x14ac:dyDescent="0.25">
      <c r="A7" s="259" t="s">
        <v>64</v>
      </c>
      <c r="B7" s="260" t="s">
        <v>341</v>
      </c>
      <c r="C7" s="260" t="s">
        <v>342</v>
      </c>
      <c r="D7" s="260" t="s">
        <v>346</v>
      </c>
      <c r="E7" s="260" t="s">
        <v>347</v>
      </c>
      <c r="F7" s="260" t="s">
        <v>343</v>
      </c>
      <c r="G7" s="260" t="s">
        <v>344</v>
      </c>
      <c r="H7" s="260" t="s">
        <v>354</v>
      </c>
      <c r="I7" s="260" t="s">
        <v>345</v>
      </c>
    </row>
    <row r="8" spans="1:13" s="226" customFormat="1" ht="13.8" x14ac:dyDescent="0.25">
      <c r="A8" s="261">
        <v>1</v>
      </c>
      <c r="B8" s="261">
        <v>2</v>
      </c>
      <c r="C8" s="260">
        <v>3</v>
      </c>
      <c r="D8" s="261">
        <v>6</v>
      </c>
      <c r="E8" s="260">
        <v>7</v>
      </c>
      <c r="F8" s="261">
        <v>8</v>
      </c>
      <c r="G8" s="261">
        <v>9</v>
      </c>
      <c r="H8" s="261">
        <v>10</v>
      </c>
      <c r="I8" s="260">
        <v>11</v>
      </c>
    </row>
    <row r="9" spans="1:13" s="226" customFormat="1" ht="13.8" x14ac:dyDescent="0.25">
      <c r="A9" s="262">
        <v>1</v>
      </c>
      <c r="B9" s="263"/>
      <c r="C9" s="263"/>
      <c r="D9" s="263"/>
      <c r="E9" s="263"/>
      <c r="F9" s="264"/>
      <c r="G9" s="264"/>
      <c r="H9" s="264"/>
      <c r="I9" s="263"/>
    </row>
    <row r="10" spans="1:13" s="226" customFormat="1" ht="13.8" x14ac:dyDescent="0.25">
      <c r="A10" s="262">
        <v>2</v>
      </c>
      <c r="B10" s="263"/>
      <c r="C10" s="263"/>
      <c r="D10" s="263"/>
      <c r="E10" s="263"/>
      <c r="F10" s="264"/>
      <c r="G10" s="264"/>
      <c r="H10" s="264"/>
      <c r="I10" s="263"/>
    </row>
    <row r="11" spans="1:13" s="226" customFormat="1" ht="13.8" x14ac:dyDescent="0.25">
      <c r="A11" s="262">
        <v>3</v>
      </c>
      <c r="B11" s="263"/>
      <c r="C11" s="263"/>
      <c r="D11" s="263"/>
      <c r="E11" s="263"/>
      <c r="F11" s="264"/>
      <c r="G11" s="264"/>
      <c r="H11" s="264"/>
      <c r="I11" s="263"/>
    </row>
    <row r="12" spans="1:13" s="226" customFormat="1" ht="13.8" x14ac:dyDescent="0.25">
      <c r="A12" s="262">
        <v>4</v>
      </c>
      <c r="B12" s="263"/>
      <c r="C12" s="263"/>
      <c r="D12" s="263"/>
      <c r="E12" s="263"/>
      <c r="F12" s="264"/>
      <c r="G12" s="264"/>
      <c r="H12" s="264"/>
      <c r="I12" s="263"/>
    </row>
    <row r="13" spans="1:13" s="226" customFormat="1" ht="13.8" x14ac:dyDescent="0.25">
      <c r="A13" s="262">
        <v>5</v>
      </c>
      <c r="B13" s="263"/>
      <c r="C13" s="263"/>
      <c r="D13" s="263"/>
      <c r="E13" s="263"/>
      <c r="F13" s="264"/>
      <c r="G13" s="264"/>
      <c r="H13" s="264"/>
      <c r="I13" s="263"/>
    </row>
    <row r="14" spans="1:13" s="226" customFormat="1" ht="13.8" x14ac:dyDescent="0.25">
      <c r="A14" s="262">
        <v>6</v>
      </c>
      <c r="B14" s="263"/>
      <c r="C14" s="263"/>
      <c r="D14" s="263"/>
      <c r="E14" s="263"/>
      <c r="F14" s="264"/>
      <c r="G14" s="264"/>
      <c r="H14" s="264"/>
      <c r="I14" s="263"/>
    </row>
    <row r="15" spans="1:13" s="226" customFormat="1" ht="13.8" x14ac:dyDescent="0.25">
      <c r="A15" s="262">
        <v>7</v>
      </c>
      <c r="B15" s="263"/>
      <c r="C15" s="263"/>
      <c r="D15" s="263"/>
      <c r="E15" s="263"/>
      <c r="F15" s="264"/>
      <c r="G15" s="264"/>
      <c r="H15" s="264"/>
      <c r="I15" s="263"/>
    </row>
    <row r="16" spans="1:13" s="226" customFormat="1" ht="13.8" x14ac:dyDescent="0.25">
      <c r="A16" s="262">
        <v>8</v>
      </c>
      <c r="B16" s="263"/>
      <c r="C16" s="263"/>
      <c r="D16" s="263"/>
      <c r="E16" s="263"/>
      <c r="F16" s="264"/>
      <c r="G16" s="264"/>
      <c r="H16" s="264"/>
      <c r="I16" s="263"/>
    </row>
    <row r="17" spans="1:9" s="226" customFormat="1" ht="13.8" x14ac:dyDescent="0.25">
      <c r="A17" s="262">
        <v>9</v>
      </c>
      <c r="B17" s="263"/>
      <c r="C17" s="263"/>
      <c r="D17" s="263"/>
      <c r="E17" s="263"/>
      <c r="F17" s="264"/>
      <c r="G17" s="264"/>
      <c r="H17" s="264"/>
      <c r="I17" s="263"/>
    </row>
    <row r="18" spans="1:9" s="226" customFormat="1" ht="13.8" x14ac:dyDescent="0.25">
      <c r="A18" s="262">
        <v>10</v>
      </c>
      <c r="B18" s="263"/>
      <c r="C18" s="263"/>
      <c r="D18" s="263"/>
      <c r="E18" s="263"/>
      <c r="F18" s="264"/>
      <c r="G18" s="264"/>
      <c r="H18" s="264"/>
      <c r="I18" s="263"/>
    </row>
    <row r="19" spans="1:9" s="226" customFormat="1" ht="13.8" x14ac:dyDescent="0.25">
      <c r="A19" s="262">
        <v>11</v>
      </c>
      <c r="B19" s="263"/>
      <c r="C19" s="263"/>
      <c r="D19" s="263"/>
      <c r="E19" s="263"/>
      <c r="F19" s="264"/>
      <c r="G19" s="264"/>
      <c r="H19" s="264"/>
      <c r="I19" s="263"/>
    </row>
    <row r="20" spans="1:9" s="226" customFormat="1" ht="13.8" x14ac:dyDescent="0.25">
      <c r="A20" s="262">
        <v>12</v>
      </c>
      <c r="B20" s="263"/>
      <c r="C20" s="263"/>
      <c r="D20" s="263"/>
      <c r="E20" s="263"/>
      <c r="F20" s="264"/>
      <c r="G20" s="264"/>
      <c r="H20" s="264"/>
      <c r="I20" s="263"/>
    </row>
    <row r="21" spans="1:9" s="226" customFormat="1" ht="13.8" x14ac:dyDescent="0.25">
      <c r="A21" s="262">
        <v>13</v>
      </c>
      <c r="B21" s="263"/>
      <c r="C21" s="263"/>
      <c r="D21" s="263"/>
      <c r="E21" s="263"/>
      <c r="F21" s="264"/>
      <c r="G21" s="264"/>
      <c r="H21" s="264"/>
      <c r="I21" s="263"/>
    </row>
    <row r="22" spans="1:9" s="226" customFormat="1" ht="13.8" x14ac:dyDescent="0.25">
      <c r="A22" s="262">
        <v>14</v>
      </c>
      <c r="B22" s="263"/>
      <c r="C22" s="263"/>
      <c r="D22" s="263"/>
      <c r="E22" s="263"/>
      <c r="F22" s="264"/>
      <c r="G22" s="264"/>
      <c r="H22" s="264"/>
      <c r="I22" s="263"/>
    </row>
    <row r="23" spans="1:9" s="226" customFormat="1" ht="13.8" x14ac:dyDescent="0.25">
      <c r="A23" s="262">
        <v>15</v>
      </c>
      <c r="B23" s="263"/>
      <c r="C23" s="263"/>
      <c r="D23" s="263"/>
      <c r="E23" s="263"/>
      <c r="F23" s="264"/>
      <c r="G23" s="264"/>
      <c r="H23" s="264"/>
      <c r="I23" s="263"/>
    </row>
    <row r="24" spans="1:9" s="226" customFormat="1" ht="13.8" x14ac:dyDescent="0.25">
      <c r="A24" s="262">
        <v>16</v>
      </c>
      <c r="B24" s="263"/>
      <c r="C24" s="263"/>
      <c r="D24" s="263"/>
      <c r="E24" s="263"/>
      <c r="F24" s="264"/>
      <c r="G24" s="264"/>
      <c r="H24" s="264"/>
      <c r="I24" s="263"/>
    </row>
    <row r="25" spans="1:9" s="226" customFormat="1" ht="13.8" x14ac:dyDescent="0.25">
      <c r="A25" s="262" t="s">
        <v>258</v>
      </c>
      <c r="B25" s="263"/>
      <c r="C25" s="263"/>
      <c r="D25" s="263"/>
      <c r="E25" s="263"/>
      <c r="F25" s="264"/>
      <c r="G25" s="264"/>
      <c r="H25" s="264"/>
      <c r="I25" s="263"/>
    </row>
    <row r="26" spans="1:9" x14ac:dyDescent="0.25">
      <c r="A26" s="265"/>
      <c r="B26" s="265"/>
      <c r="C26" s="265"/>
      <c r="D26" s="265"/>
      <c r="E26" s="265"/>
      <c r="F26" s="265"/>
      <c r="G26" s="265"/>
      <c r="H26" s="265"/>
      <c r="I26" s="265"/>
    </row>
    <row r="27" spans="1:9" x14ac:dyDescent="0.25">
      <c r="A27" s="265"/>
      <c r="B27" s="265"/>
      <c r="C27" s="265"/>
      <c r="D27" s="265"/>
      <c r="E27" s="265"/>
      <c r="F27" s="265"/>
      <c r="G27" s="265"/>
      <c r="H27" s="265"/>
      <c r="I27" s="265"/>
    </row>
    <row r="28" spans="1:9" x14ac:dyDescent="0.25">
      <c r="A28" s="265"/>
      <c r="B28" s="265"/>
      <c r="C28" s="265"/>
      <c r="D28" s="265"/>
      <c r="E28" s="265"/>
      <c r="F28" s="265"/>
      <c r="G28" s="265"/>
      <c r="H28" s="265"/>
      <c r="I28" s="265"/>
    </row>
    <row r="29" spans="1:9" x14ac:dyDescent="0.25">
      <c r="A29" s="265"/>
      <c r="B29" s="265"/>
      <c r="C29" s="265"/>
      <c r="D29" s="265"/>
      <c r="E29" s="265"/>
      <c r="F29" s="265"/>
      <c r="G29" s="265"/>
      <c r="H29" s="265"/>
      <c r="I29" s="265"/>
    </row>
    <row r="30" spans="1:9" ht="13.8" x14ac:dyDescent="0.3">
      <c r="A30" s="266"/>
      <c r="B30" s="265"/>
      <c r="C30" s="265"/>
      <c r="D30" s="265"/>
      <c r="E30" s="265"/>
      <c r="F30" s="265"/>
      <c r="G30" s="265"/>
      <c r="H30" s="265"/>
      <c r="I30" s="265"/>
    </row>
    <row r="31" spans="1:9" ht="13.8" x14ac:dyDescent="0.3">
      <c r="A31" s="127"/>
      <c r="B31" s="129" t="s">
        <v>93</v>
      </c>
      <c r="C31" s="127"/>
      <c r="D31" s="127"/>
      <c r="E31" s="130"/>
      <c r="F31" s="127"/>
      <c r="G31" s="127"/>
      <c r="H31" s="127"/>
      <c r="I31" s="127"/>
    </row>
    <row r="32" spans="1:9" ht="13.8" x14ac:dyDescent="0.3">
      <c r="A32" s="127"/>
      <c r="B32" s="127"/>
      <c r="C32" s="131"/>
      <c r="D32" s="127"/>
      <c r="F32" s="131"/>
      <c r="G32" s="267"/>
    </row>
    <row r="33" spans="2:6" ht="13.8" x14ac:dyDescent="0.3">
      <c r="B33" s="127"/>
      <c r="C33" s="132" t="s">
        <v>248</v>
      </c>
      <c r="D33" s="127"/>
      <c r="F33" s="133" t="s">
        <v>253</v>
      </c>
    </row>
    <row r="34" spans="2:6" ht="13.8" x14ac:dyDescent="0.3">
      <c r="B34" s="127"/>
      <c r="C34" s="134" t="s">
        <v>123</v>
      </c>
      <c r="D34" s="127"/>
      <c r="F34" s="127" t="s">
        <v>249</v>
      </c>
    </row>
    <row r="35" spans="2:6" ht="13.8" x14ac:dyDescent="0.3">
      <c r="B35" s="127"/>
      <c r="C35" s="134"/>
    </row>
  </sheetData>
  <mergeCells count="1">
    <mergeCell ref="A1:E1"/>
  </mergeCells>
  <pageMargins left="0.7" right="0.7" top="0.75" bottom="0.75" header="0.3" footer="0.3"/>
  <pageSetup scale="73"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7"/>
  <sheetViews>
    <sheetView view="pageBreakPreview" zoomScale="80" zoomScaleNormal="100" zoomScaleSheetLayoutView="80" workbookViewId="0">
      <selection activeCell="E24" sqref="E24"/>
    </sheetView>
  </sheetViews>
  <sheetFormatPr defaultColWidth="9.109375" defaultRowHeight="13.8" x14ac:dyDescent="0.3"/>
  <cols>
    <col min="1" max="1" width="10" style="127" customWidth="1"/>
    <col min="2" max="2" width="20.77734375" style="127" customWidth="1"/>
    <col min="3" max="3" width="34.44140625" style="127" customWidth="1"/>
    <col min="4" max="4" width="29" style="127" customWidth="1"/>
    <col min="5" max="5" width="22.5546875" style="127" customWidth="1"/>
    <col min="6" max="6" width="20" style="127" customWidth="1"/>
    <col min="7" max="7" width="29.33203125" style="127" customWidth="1"/>
    <col min="8" max="8" width="27.109375" style="127" customWidth="1"/>
    <col min="9" max="9" width="26.44140625" style="127" customWidth="1"/>
    <col min="10" max="10" width="0.5546875" style="127" customWidth="1"/>
    <col min="11" max="16384" width="9.109375" style="127"/>
  </cols>
  <sheetData>
    <row r="1" spans="1:10" x14ac:dyDescent="0.3">
      <c r="A1" s="562" t="s">
        <v>493</v>
      </c>
      <c r="B1" s="562"/>
      <c r="C1" s="562"/>
      <c r="D1" s="562"/>
      <c r="E1" s="59"/>
      <c r="F1" s="59"/>
      <c r="G1" s="59"/>
      <c r="H1" s="59"/>
      <c r="I1" s="222" t="s">
        <v>182</v>
      </c>
      <c r="J1" s="125"/>
    </row>
    <row r="2" spans="1:10" x14ac:dyDescent="0.3">
      <c r="A2" s="59" t="s">
        <v>124</v>
      </c>
      <c r="B2" s="59"/>
      <c r="C2" s="59"/>
      <c r="D2" s="59"/>
      <c r="E2" s="59"/>
      <c r="F2" s="59"/>
      <c r="G2" s="59"/>
      <c r="H2" s="59"/>
      <c r="I2" s="126" t="str">
        <f>'ფორმა N1'!L2</f>
        <v>01.01.2023-31.12.2023</v>
      </c>
      <c r="J2" s="125"/>
    </row>
    <row r="3" spans="1:10" x14ac:dyDescent="0.3">
      <c r="A3" s="59"/>
      <c r="B3" s="59"/>
      <c r="C3" s="59"/>
      <c r="D3" s="59"/>
      <c r="E3" s="59"/>
      <c r="F3" s="59"/>
      <c r="G3" s="59"/>
      <c r="H3" s="59"/>
      <c r="I3" s="82"/>
      <c r="J3" s="125"/>
    </row>
    <row r="4" spans="1:10" x14ac:dyDescent="0.3">
      <c r="A4" s="60" t="str">
        <f>'[2]ფორმა N2'!A4</f>
        <v>ანგარიშვალდებული პირის დასახელება:</v>
      </c>
      <c r="B4" s="59"/>
      <c r="C4" s="59"/>
      <c r="D4" s="59"/>
      <c r="E4" s="59"/>
      <c r="F4" s="59"/>
      <c r="G4" s="59"/>
      <c r="H4" s="59"/>
      <c r="I4" s="59"/>
      <c r="J4" s="84"/>
    </row>
    <row r="5" spans="1:10" x14ac:dyDescent="0.3">
      <c r="A5" s="146" t="str">
        <f>'ფორმა N1'!D4</f>
        <v>მოქალაქეთა პოლიტიკური გაერთიანება „ლელო საქართველოსთვის“</v>
      </c>
      <c r="B5" s="146"/>
      <c r="C5" s="146"/>
      <c r="D5" s="146"/>
      <c r="E5" s="146"/>
      <c r="F5" s="146"/>
      <c r="G5" s="146"/>
      <c r="H5" s="146"/>
      <c r="I5" s="146"/>
      <c r="J5" s="133"/>
    </row>
    <row r="6" spans="1:10" x14ac:dyDescent="0.3">
      <c r="A6" s="60"/>
      <c r="B6" s="59"/>
      <c r="C6" s="59"/>
      <c r="D6" s="59"/>
      <c r="E6" s="59"/>
      <c r="F6" s="59"/>
      <c r="G6" s="59"/>
      <c r="H6" s="59"/>
      <c r="I6" s="59"/>
      <c r="J6" s="84"/>
    </row>
    <row r="7" spans="1:10" x14ac:dyDescent="0.3">
      <c r="A7" s="59"/>
      <c r="B7" s="59"/>
      <c r="C7" s="59"/>
      <c r="D7" s="59"/>
      <c r="E7" s="59"/>
      <c r="F7" s="59"/>
      <c r="G7" s="59"/>
      <c r="H7" s="59"/>
      <c r="I7" s="59"/>
      <c r="J7" s="85"/>
    </row>
    <row r="8" spans="1:10" ht="63.75" customHeight="1" x14ac:dyDescent="0.3">
      <c r="A8" s="243" t="s">
        <v>64</v>
      </c>
      <c r="B8" s="244" t="s">
        <v>337</v>
      </c>
      <c r="C8" s="245" t="s">
        <v>374</v>
      </c>
      <c r="D8" s="245" t="s">
        <v>375</v>
      </c>
      <c r="E8" s="245" t="s">
        <v>338</v>
      </c>
      <c r="F8" s="245" t="s">
        <v>351</v>
      </c>
      <c r="G8" s="245" t="s">
        <v>352</v>
      </c>
      <c r="H8" s="245" t="s">
        <v>376</v>
      </c>
      <c r="I8" s="246" t="s">
        <v>353</v>
      </c>
      <c r="J8" s="85"/>
    </row>
    <row r="9" spans="1:10" ht="27.6" x14ac:dyDescent="0.3">
      <c r="A9" s="247">
        <v>1</v>
      </c>
      <c r="B9" s="248"/>
      <c r="C9" s="248" t="s">
        <v>894</v>
      </c>
      <c r="D9" s="248">
        <v>204447544</v>
      </c>
      <c r="E9" s="249" t="s">
        <v>637</v>
      </c>
      <c r="F9" s="249">
        <v>0</v>
      </c>
      <c r="G9" s="249">
        <v>13893.55</v>
      </c>
      <c r="H9" s="249">
        <v>10943.55</v>
      </c>
      <c r="I9" s="499">
        <f>F9+G9-H9</f>
        <v>2950</v>
      </c>
      <c r="J9" s="85"/>
    </row>
    <row r="10" spans="1:10" x14ac:dyDescent="0.3">
      <c r="A10" s="247"/>
      <c r="B10" s="248"/>
      <c r="C10" s="248" t="s">
        <v>649</v>
      </c>
      <c r="D10" s="248" t="s">
        <v>650</v>
      </c>
      <c r="E10" s="249" t="s">
        <v>637</v>
      </c>
      <c r="F10" s="249">
        <v>102.9</v>
      </c>
      <c r="G10" s="249">
        <v>0</v>
      </c>
      <c r="H10" s="249">
        <v>102.9</v>
      </c>
      <c r="I10" s="499">
        <f>F10+G10-H10</f>
        <v>0</v>
      </c>
      <c r="J10" s="85"/>
    </row>
    <row r="11" spans="1:10" x14ac:dyDescent="0.3">
      <c r="A11" s="247"/>
      <c r="B11" s="248"/>
      <c r="C11" s="248" t="s">
        <v>895</v>
      </c>
      <c r="D11" s="524" t="s">
        <v>901</v>
      </c>
      <c r="E11" s="249" t="s">
        <v>896</v>
      </c>
      <c r="F11" s="249">
        <v>0</v>
      </c>
      <c r="G11" s="249">
        <v>13279.02</v>
      </c>
      <c r="H11" s="249">
        <v>13243.3</v>
      </c>
      <c r="I11" s="499">
        <f>F11+G11-H11</f>
        <v>35.720000000001164</v>
      </c>
      <c r="J11" s="85"/>
    </row>
    <row r="12" spans="1:10" x14ac:dyDescent="0.3">
      <c r="A12" s="247">
        <v>2</v>
      </c>
      <c r="B12" s="248"/>
      <c r="C12" s="248" t="s">
        <v>523</v>
      </c>
      <c r="D12" s="248" t="s">
        <v>653</v>
      </c>
      <c r="E12" s="249" t="s">
        <v>520</v>
      </c>
      <c r="F12" s="249">
        <v>100000</v>
      </c>
      <c r="G12" s="249">
        <v>120000</v>
      </c>
      <c r="H12" s="249">
        <v>205600</v>
      </c>
      <c r="I12" s="499">
        <f t="shared" ref="I12:I23" si="0">F12+G12-H12</f>
        <v>14400</v>
      </c>
      <c r="J12" s="85"/>
    </row>
    <row r="13" spans="1:10" x14ac:dyDescent="0.3">
      <c r="A13" s="247"/>
      <c r="B13" s="248"/>
      <c r="C13" s="248" t="s">
        <v>897</v>
      </c>
      <c r="D13" s="524" t="s">
        <v>900</v>
      </c>
      <c r="E13" s="249" t="s">
        <v>637</v>
      </c>
      <c r="F13" s="249">
        <v>0</v>
      </c>
      <c r="G13" s="249">
        <v>64</v>
      </c>
      <c r="H13" s="249">
        <v>0</v>
      </c>
      <c r="I13" s="499">
        <f t="shared" si="0"/>
        <v>64</v>
      </c>
      <c r="J13" s="85"/>
    </row>
    <row r="14" spans="1:10" ht="27.6" x14ac:dyDescent="0.3">
      <c r="A14" s="247">
        <v>3</v>
      </c>
      <c r="B14" s="248"/>
      <c r="C14" s="248" t="s">
        <v>659</v>
      </c>
      <c r="D14" s="248" t="s">
        <v>651</v>
      </c>
      <c r="E14" s="249" t="s">
        <v>652</v>
      </c>
      <c r="F14" s="249">
        <v>0.65</v>
      </c>
      <c r="G14" s="249">
        <v>51.62</v>
      </c>
      <c r="H14" s="249">
        <v>51.12</v>
      </c>
      <c r="I14" s="499">
        <f t="shared" si="0"/>
        <v>1.1499999999999986</v>
      </c>
      <c r="J14" s="85"/>
    </row>
    <row r="15" spans="1:10" x14ac:dyDescent="0.3">
      <c r="A15" s="247">
        <v>4</v>
      </c>
      <c r="B15" s="248"/>
      <c r="C15" s="248" t="s">
        <v>661</v>
      </c>
      <c r="D15" s="248" t="s">
        <v>651</v>
      </c>
      <c r="E15" s="249" t="s">
        <v>652</v>
      </c>
      <c r="F15" s="249">
        <v>0</v>
      </c>
      <c r="G15" s="249">
        <v>166.18</v>
      </c>
      <c r="H15" s="249">
        <v>160.06</v>
      </c>
      <c r="I15" s="499">
        <f t="shared" si="0"/>
        <v>6.1200000000000045</v>
      </c>
      <c r="J15" s="85"/>
    </row>
    <row r="16" spans="1:10" x14ac:dyDescent="0.3">
      <c r="A16" s="247">
        <v>5</v>
      </c>
      <c r="B16" s="248"/>
      <c r="C16" s="248" t="s">
        <v>660</v>
      </c>
      <c r="D16" s="248" t="s">
        <v>651</v>
      </c>
      <c r="E16" s="249" t="s">
        <v>652</v>
      </c>
      <c r="F16" s="249">
        <v>0</v>
      </c>
      <c r="G16" s="249">
        <v>1607.07</v>
      </c>
      <c r="H16" s="249">
        <v>1329.83</v>
      </c>
      <c r="I16" s="499">
        <f t="shared" si="0"/>
        <v>277.24</v>
      </c>
      <c r="J16" s="85"/>
    </row>
    <row r="17" spans="1:12" x14ac:dyDescent="0.3">
      <c r="A17" s="247"/>
      <c r="B17" s="248"/>
      <c r="C17" s="248" t="s">
        <v>898</v>
      </c>
      <c r="D17" s="248" t="s">
        <v>651</v>
      </c>
      <c r="E17" s="249" t="s">
        <v>652</v>
      </c>
      <c r="F17" s="249">
        <v>0</v>
      </c>
      <c r="G17" s="249">
        <v>170.46</v>
      </c>
      <c r="H17" s="249">
        <v>163.05000000000001</v>
      </c>
      <c r="I17" s="499">
        <f t="shared" si="0"/>
        <v>7.4099999999999966</v>
      </c>
      <c r="J17" s="85"/>
    </row>
    <row r="18" spans="1:12" x14ac:dyDescent="0.3">
      <c r="A18" s="247">
        <v>6</v>
      </c>
      <c r="B18" s="248"/>
      <c r="C18" s="248" t="s">
        <v>726</v>
      </c>
      <c r="D18" s="248" t="s">
        <v>651</v>
      </c>
      <c r="E18" s="249" t="s">
        <v>652</v>
      </c>
      <c r="F18" s="249">
        <v>349.26</v>
      </c>
      <c r="G18" s="249">
        <v>4882.72</v>
      </c>
      <c r="H18" s="249">
        <v>4448.4399999999996</v>
      </c>
      <c r="I18" s="499">
        <f t="shared" si="0"/>
        <v>783.54000000000087</v>
      </c>
      <c r="J18" s="85"/>
    </row>
    <row r="19" spans="1:12" x14ac:dyDescent="0.3">
      <c r="A19" s="247">
        <v>7</v>
      </c>
      <c r="B19" s="248"/>
      <c r="C19" s="248" t="s">
        <v>899</v>
      </c>
      <c r="D19" s="248" t="s">
        <v>651</v>
      </c>
      <c r="E19" s="249" t="s">
        <v>658</v>
      </c>
      <c r="F19" s="249">
        <v>0</v>
      </c>
      <c r="G19" s="249">
        <v>1074.99</v>
      </c>
      <c r="H19" s="249">
        <v>984.99</v>
      </c>
      <c r="I19" s="499">
        <f t="shared" si="0"/>
        <v>90</v>
      </c>
      <c r="J19" s="85"/>
    </row>
    <row r="20" spans="1:12" x14ac:dyDescent="0.3">
      <c r="A20" s="247">
        <v>8</v>
      </c>
      <c r="B20" s="248"/>
      <c r="C20" s="248" t="s">
        <v>727</v>
      </c>
      <c r="D20" s="248" t="s">
        <v>651</v>
      </c>
      <c r="E20" s="249" t="s">
        <v>652</v>
      </c>
      <c r="F20" s="249">
        <v>99.85</v>
      </c>
      <c r="G20" s="249">
        <v>570.57000000000005</v>
      </c>
      <c r="H20" s="249">
        <v>580.79</v>
      </c>
      <c r="I20" s="499">
        <f t="shared" si="0"/>
        <v>89.630000000000109</v>
      </c>
      <c r="J20" s="85"/>
    </row>
    <row r="21" spans="1:12" x14ac:dyDescent="0.3">
      <c r="A21" s="247">
        <v>9</v>
      </c>
      <c r="B21" s="248"/>
      <c r="C21" s="248" t="s">
        <v>654</v>
      </c>
      <c r="D21" s="248" t="s">
        <v>655</v>
      </c>
      <c r="E21" s="249" t="s">
        <v>637</v>
      </c>
      <c r="F21" s="249">
        <v>20</v>
      </c>
      <c r="G21" s="249">
        <v>0</v>
      </c>
      <c r="H21" s="249">
        <v>20</v>
      </c>
      <c r="I21" s="499">
        <f t="shared" si="0"/>
        <v>0</v>
      </c>
      <c r="J21" s="85"/>
    </row>
    <row r="22" spans="1:12" x14ac:dyDescent="0.3">
      <c r="A22" s="247">
        <v>10</v>
      </c>
      <c r="B22" s="248"/>
      <c r="C22" s="248" t="s">
        <v>656</v>
      </c>
      <c r="D22" s="248" t="s">
        <v>657</v>
      </c>
      <c r="E22" s="249" t="s">
        <v>658</v>
      </c>
      <c r="F22" s="249">
        <v>1554</v>
      </c>
      <c r="G22" s="249">
        <v>17261.560000000001</v>
      </c>
      <c r="H22" s="249">
        <v>17459.52</v>
      </c>
      <c r="I22" s="499">
        <f t="shared" si="0"/>
        <v>1356.0400000000009</v>
      </c>
      <c r="J22" s="85"/>
    </row>
    <row r="23" spans="1:12" x14ac:dyDescent="0.3">
      <c r="A23" s="247">
        <v>11</v>
      </c>
      <c r="B23" s="500"/>
      <c r="C23" s="501" t="s">
        <v>728</v>
      </c>
      <c r="D23" s="506" t="s">
        <v>730</v>
      </c>
      <c r="E23" s="502" t="s">
        <v>729</v>
      </c>
      <c r="F23" s="502">
        <v>200</v>
      </c>
      <c r="G23" s="503">
        <v>8820</v>
      </c>
      <c r="H23" s="504">
        <v>9020</v>
      </c>
      <c r="I23" s="505">
        <f t="shared" si="0"/>
        <v>0</v>
      </c>
      <c r="J23" s="85"/>
    </row>
    <row r="24" spans="1:12" x14ac:dyDescent="0.3">
      <c r="A24" s="247" t="s">
        <v>258</v>
      </c>
      <c r="B24" s="237"/>
      <c r="C24" s="250"/>
      <c r="D24" s="250"/>
      <c r="E24" s="251"/>
      <c r="F24" s="251"/>
      <c r="G24" s="252"/>
      <c r="H24" s="253" t="s">
        <v>473</v>
      </c>
      <c r="I24" s="436">
        <f>SUM(I9:I23)</f>
        <v>20060.850000000006</v>
      </c>
      <c r="J24" s="85"/>
    </row>
    <row r="26" spans="1:12" x14ac:dyDescent="0.3">
      <c r="A26" s="563" t="s">
        <v>494</v>
      </c>
      <c r="B26" s="563"/>
      <c r="C26" s="563"/>
      <c r="D26" s="563"/>
      <c r="E26" s="563"/>
      <c r="F26" s="563"/>
      <c r="G26" s="563"/>
    </row>
    <row r="28" spans="1:12" x14ac:dyDescent="0.3">
      <c r="B28" s="129" t="s">
        <v>93</v>
      </c>
      <c r="F28" s="130"/>
    </row>
    <row r="29" spans="1:12" x14ac:dyDescent="0.3">
      <c r="F29" s="150"/>
      <c r="I29" s="150"/>
      <c r="J29" s="150"/>
      <c r="K29" s="150"/>
      <c r="L29" s="150"/>
    </row>
    <row r="30" spans="1:12" x14ac:dyDescent="0.3">
      <c r="C30" s="131"/>
      <c r="F30" s="131"/>
      <c r="G30" s="131"/>
      <c r="H30" s="133"/>
      <c r="I30" s="254"/>
      <c r="J30" s="150"/>
      <c r="K30" s="150"/>
      <c r="L30" s="150"/>
    </row>
    <row r="31" spans="1:12" x14ac:dyDescent="0.3">
      <c r="A31" s="150"/>
      <c r="C31" s="132" t="s">
        <v>248</v>
      </c>
      <c r="F31" s="133" t="s">
        <v>253</v>
      </c>
      <c r="G31" s="132"/>
      <c r="H31" s="132"/>
      <c r="I31" s="254"/>
      <c r="J31" s="150"/>
      <c r="K31" s="150"/>
      <c r="L31" s="150"/>
    </row>
    <row r="32" spans="1:12" x14ac:dyDescent="0.3">
      <c r="A32" s="150"/>
      <c r="C32" s="134" t="s">
        <v>123</v>
      </c>
      <c r="F32" s="127" t="s">
        <v>249</v>
      </c>
      <c r="I32" s="150"/>
      <c r="J32" s="150"/>
      <c r="K32" s="150"/>
      <c r="L32" s="150"/>
    </row>
    <row r="33" spans="2:8" s="150" customFormat="1" x14ac:dyDescent="0.3">
      <c r="B33" s="127"/>
      <c r="C33" s="134"/>
      <c r="G33" s="134"/>
      <c r="H33" s="134"/>
    </row>
    <row r="34" spans="2:8" s="150" customFormat="1" ht="13.2" x14ac:dyDescent="0.25"/>
    <row r="35" spans="2:8" s="150" customFormat="1" ht="13.2" x14ac:dyDescent="0.25"/>
    <row r="36" spans="2:8" s="150" customFormat="1" ht="13.2" x14ac:dyDescent="0.25"/>
    <row r="37" spans="2:8" s="150" customFormat="1" ht="13.2" x14ac:dyDescent="0.25"/>
  </sheetData>
  <mergeCells count="2">
    <mergeCell ref="A1:D1"/>
    <mergeCell ref="A26:G26"/>
  </mergeCells>
  <dataValidations count="1">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24"/>
  </dataValidations>
  <printOptions gridLines="1"/>
  <pageMargins left="0.7" right="0.7" top="0.75" bottom="0.75" header="0.3" footer="0.3"/>
  <pageSetup scale="56"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showGridLines="0" view="pageBreakPreview" zoomScale="80" zoomScaleSheetLayoutView="80" workbookViewId="0">
      <selection activeCell="F20" sqref="F20"/>
    </sheetView>
  </sheetViews>
  <sheetFormatPr defaultColWidth="9.109375" defaultRowHeight="13.2" x14ac:dyDescent="0.25"/>
  <cols>
    <col min="1" max="1" width="2.6640625" style="229" customWidth="1"/>
    <col min="2" max="2" width="11" style="229" customWidth="1"/>
    <col min="3" max="3" width="23.44140625" style="229" customWidth="1"/>
    <col min="4" max="4" width="13.33203125" style="229" customWidth="1"/>
    <col min="5" max="5" width="10.33203125" style="229" customWidth="1"/>
    <col min="6" max="6" width="11.5546875" style="229" customWidth="1"/>
    <col min="7" max="7" width="12.33203125" style="229" customWidth="1"/>
    <col min="8" max="8" width="16.88671875" style="229" customWidth="1"/>
    <col min="9" max="9" width="17.5546875" style="229" customWidth="1"/>
    <col min="10" max="11" width="12.44140625" style="229" customWidth="1"/>
    <col min="12" max="12" width="24.88671875" style="229" customWidth="1"/>
    <col min="13" max="13" width="18.5546875" style="229" customWidth="1"/>
    <col min="14" max="14" width="0.88671875" style="229" customWidth="1"/>
    <col min="15" max="16384" width="9.109375" style="229"/>
  </cols>
  <sheetData>
    <row r="1" spans="1:14" ht="15" x14ac:dyDescent="0.25">
      <c r="A1" s="589" t="s">
        <v>472</v>
      </c>
      <c r="B1" s="589"/>
      <c r="C1" s="589"/>
      <c r="D1" s="589"/>
      <c r="E1" s="589"/>
      <c r="F1" s="589"/>
      <c r="G1" s="589"/>
      <c r="H1" s="228"/>
      <c r="I1" s="227"/>
      <c r="J1" s="167"/>
      <c r="K1" s="167"/>
      <c r="L1" s="222"/>
      <c r="M1" s="542" t="s">
        <v>94</v>
      </c>
      <c r="N1" s="542"/>
    </row>
    <row r="2" spans="1:14" ht="13.8" x14ac:dyDescent="0.25">
      <c r="A2" s="227" t="s">
        <v>292</v>
      </c>
      <c r="B2" s="228"/>
      <c r="C2" s="228"/>
      <c r="D2" s="230"/>
      <c r="E2" s="230"/>
      <c r="F2" s="230"/>
      <c r="G2" s="230"/>
      <c r="H2" s="230"/>
      <c r="I2" s="228"/>
      <c r="J2" s="228"/>
      <c r="K2" s="228"/>
      <c r="L2" s="593" t="str">
        <f>'ფორმა N1'!L2:M2</f>
        <v>01.01.2023-31.12.2023</v>
      </c>
      <c r="M2" s="593"/>
      <c r="N2" s="511"/>
    </row>
    <row r="3" spans="1:14" x14ac:dyDescent="0.25">
      <c r="A3" s="227"/>
      <c r="B3" s="228"/>
      <c r="C3" s="228"/>
      <c r="D3" s="230"/>
      <c r="E3" s="230"/>
      <c r="F3" s="230"/>
      <c r="G3" s="230"/>
      <c r="H3" s="230"/>
      <c r="I3" s="228"/>
      <c r="J3" s="228"/>
      <c r="K3" s="228"/>
      <c r="L3" s="228"/>
      <c r="M3" s="228"/>
      <c r="N3" s="227"/>
    </row>
    <row r="4" spans="1:14" ht="13.8" x14ac:dyDescent="0.3">
      <c r="A4" s="92" t="s">
        <v>254</v>
      </c>
      <c r="B4" s="228"/>
      <c r="C4" s="228"/>
      <c r="D4" s="231"/>
      <c r="E4" s="232"/>
      <c r="F4" s="231"/>
      <c r="G4" s="230"/>
      <c r="H4" s="230"/>
      <c r="I4" s="230"/>
      <c r="J4" s="230"/>
      <c r="K4" s="230"/>
      <c r="L4" s="228"/>
      <c r="M4" s="230"/>
      <c r="N4" s="227"/>
    </row>
    <row r="5" spans="1:14" x14ac:dyDescent="0.25">
      <c r="A5" s="233" t="str">
        <f>'ფორმა N1'!D4</f>
        <v>მოქალაქეთა პოლიტიკური გაერთიანება „ლელო საქართველოსთვის“</v>
      </c>
      <c r="B5" s="233"/>
      <c r="C5" s="233"/>
      <c r="D5" s="233"/>
      <c r="E5" s="234"/>
      <c r="F5" s="234"/>
      <c r="G5" s="234"/>
      <c r="H5" s="234"/>
      <c r="I5" s="234"/>
      <c r="J5" s="234"/>
      <c r="K5" s="234"/>
      <c r="L5" s="234"/>
      <c r="M5" s="234"/>
      <c r="N5" s="227"/>
    </row>
    <row r="6" spans="1:14" ht="13.8" thickBot="1" x14ac:dyDescent="0.3">
      <c r="A6" s="235"/>
      <c r="B6" s="235"/>
      <c r="C6" s="235"/>
      <c r="D6" s="235"/>
      <c r="E6" s="235"/>
      <c r="F6" s="235"/>
      <c r="G6" s="235"/>
      <c r="H6" s="235"/>
      <c r="I6" s="235"/>
      <c r="J6" s="235"/>
      <c r="K6" s="235"/>
      <c r="L6" s="235"/>
      <c r="M6" s="235"/>
      <c r="N6" s="227"/>
    </row>
    <row r="7" spans="1:14" ht="52.8" x14ac:dyDescent="0.25">
      <c r="A7" s="209" t="s">
        <v>64</v>
      </c>
      <c r="B7" s="136" t="s">
        <v>365</v>
      </c>
      <c r="C7" s="136" t="s">
        <v>366</v>
      </c>
      <c r="D7" s="137" t="s">
        <v>367</v>
      </c>
      <c r="E7" s="137" t="s">
        <v>255</v>
      </c>
      <c r="F7" s="137" t="s">
        <v>457</v>
      </c>
      <c r="G7" s="137" t="s">
        <v>458</v>
      </c>
      <c r="H7" s="136" t="s">
        <v>368</v>
      </c>
      <c r="I7" s="136" t="s">
        <v>369</v>
      </c>
      <c r="J7" s="136" t="s">
        <v>459</v>
      </c>
      <c r="K7" s="137" t="s">
        <v>460</v>
      </c>
      <c r="L7" s="137" t="s">
        <v>491</v>
      </c>
      <c r="M7" s="137" t="s">
        <v>364</v>
      </c>
      <c r="N7" s="227"/>
    </row>
    <row r="8" spans="1:14" x14ac:dyDescent="0.25">
      <c r="A8" s="135">
        <v>1</v>
      </c>
      <c r="B8" s="136">
        <v>2</v>
      </c>
      <c r="C8" s="136">
        <v>3</v>
      </c>
      <c r="D8" s="137">
        <v>4</v>
      </c>
      <c r="E8" s="137">
        <v>5</v>
      </c>
      <c r="F8" s="137">
        <v>6</v>
      </c>
      <c r="G8" s="137">
        <v>7</v>
      </c>
      <c r="H8" s="137">
        <v>8</v>
      </c>
      <c r="I8" s="137">
        <v>9</v>
      </c>
      <c r="J8" s="137">
        <v>10</v>
      </c>
      <c r="K8" s="137">
        <v>11</v>
      </c>
      <c r="L8" s="137">
        <v>12</v>
      </c>
      <c r="M8" s="137">
        <v>13</v>
      </c>
      <c r="N8" s="227"/>
    </row>
    <row r="9" spans="1:14" ht="14.4" x14ac:dyDescent="0.3">
      <c r="A9" s="236">
        <v>1</v>
      </c>
      <c r="B9" s="237"/>
      <c r="C9" s="238"/>
      <c r="D9" s="236"/>
      <c r="E9" s="236"/>
      <c r="F9" s="236"/>
      <c r="G9" s="236"/>
      <c r="H9" s="236"/>
      <c r="I9" s="236"/>
      <c r="J9" s="236"/>
      <c r="K9" s="236"/>
      <c r="L9" s="236"/>
      <c r="M9" s="239" t="str">
        <f t="shared" ref="M9:M33" si="0">IF(ISBLANK(B9),"",$L$2)</f>
        <v/>
      </c>
      <c r="N9" s="227"/>
    </row>
    <row r="10" spans="1:14" ht="14.4" x14ac:dyDescent="0.3">
      <c r="A10" s="236">
        <v>2</v>
      </c>
      <c r="B10" s="237"/>
      <c r="C10" s="238"/>
      <c r="D10" s="236"/>
      <c r="E10" s="236"/>
      <c r="F10" s="236"/>
      <c r="G10" s="236"/>
      <c r="H10" s="236"/>
      <c r="I10" s="236"/>
      <c r="J10" s="236"/>
      <c r="K10" s="236"/>
      <c r="L10" s="236"/>
      <c r="M10" s="239" t="str">
        <f t="shared" si="0"/>
        <v/>
      </c>
      <c r="N10" s="227"/>
    </row>
    <row r="11" spans="1:14" ht="14.4" x14ac:dyDescent="0.3">
      <c r="A11" s="236">
        <v>3</v>
      </c>
      <c r="B11" s="237"/>
      <c r="C11" s="238"/>
      <c r="D11" s="236"/>
      <c r="E11" s="236"/>
      <c r="F11" s="236"/>
      <c r="G11" s="236"/>
      <c r="H11" s="236"/>
      <c r="I11" s="236"/>
      <c r="J11" s="236"/>
      <c r="K11" s="236"/>
      <c r="L11" s="236"/>
      <c r="M11" s="239" t="str">
        <f t="shared" si="0"/>
        <v/>
      </c>
      <c r="N11" s="227"/>
    </row>
    <row r="12" spans="1:14" ht="14.4" x14ac:dyDescent="0.3">
      <c r="A12" s="236">
        <v>4</v>
      </c>
      <c r="B12" s="237"/>
      <c r="C12" s="238"/>
      <c r="D12" s="236"/>
      <c r="E12" s="236"/>
      <c r="F12" s="236"/>
      <c r="G12" s="236"/>
      <c r="H12" s="236"/>
      <c r="I12" s="236"/>
      <c r="J12" s="236"/>
      <c r="K12" s="236"/>
      <c r="L12" s="236"/>
      <c r="M12" s="239" t="str">
        <f t="shared" si="0"/>
        <v/>
      </c>
      <c r="N12" s="227"/>
    </row>
    <row r="13" spans="1:14" ht="14.4" x14ac:dyDescent="0.3">
      <c r="A13" s="236">
        <v>5</v>
      </c>
      <c r="B13" s="237"/>
      <c r="C13" s="238"/>
      <c r="D13" s="236"/>
      <c r="E13" s="236"/>
      <c r="F13" s="236"/>
      <c r="G13" s="236"/>
      <c r="H13" s="236"/>
      <c r="I13" s="236"/>
      <c r="J13" s="236"/>
      <c r="K13" s="236"/>
      <c r="L13" s="236"/>
      <c r="M13" s="239" t="str">
        <f t="shared" si="0"/>
        <v/>
      </c>
      <c r="N13" s="227"/>
    </row>
    <row r="14" spans="1:14" ht="14.4" x14ac:dyDescent="0.3">
      <c r="A14" s="236">
        <v>6</v>
      </c>
      <c r="B14" s="237"/>
      <c r="C14" s="238"/>
      <c r="D14" s="236"/>
      <c r="E14" s="236"/>
      <c r="F14" s="236"/>
      <c r="G14" s="236"/>
      <c r="H14" s="236"/>
      <c r="I14" s="236"/>
      <c r="J14" s="236"/>
      <c r="K14" s="236"/>
      <c r="L14" s="236"/>
      <c r="M14" s="239" t="str">
        <f t="shared" si="0"/>
        <v/>
      </c>
      <c r="N14" s="227"/>
    </row>
    <row r="15" spans="1:14" ht="14.4" x14ac:dyDescent="0.3">
      <c r="A15" s="236">
        <v>7</v>
      </c>
      <c r="B15" s="237"/>
      <c r="C15" s="238"/>
      <c r="D15" s="236"/>
      <c r="E15" s="236"/>
      <c r="F15" s="236"/>
      <c r="G15" s="236"/>
      <c r="H15" s="236"/>
      <c r="I15" s="236"/>
      <c r="J15" s="236"/>
      <c r="K15" s="236"/>
      <c r="L15" s="236"/>
      <c r="M15" s="239" t="str">
        <f t="shared" si="0"/>
        <v/>
      </c>
      <c r="N15" s="227"/>
    </row>
    <row r="16" spans="1:14" ht="14.4" x14ac:dyDescent="0.3">
      <c r="A16" s="236">
        <v>8</v>
      </c>
      <c r="B16" s="237"/>
      <c r="C16" s="238"/>
      <c r="D16" s="236"/>
      <c r="E16" s="236"/>
      <c r="F16" s="236"/>
      <c r="G16" s="236"/>
      <c r="H16" s="236"/>
      <c r="I16" s="236"/>
      <c r="J16" s="236"/>
      <c r="K16" s="236"/>
      <c r="L16" s="236"/>
      <c r="M16" s="239" t="str">
        <f t="shared" si="0"/>
        <v/>
      </c>
      <c r="N16" s="227"/>
    </row>
    <row r="17" spans="1:14" ht="14.4" x14ac:dyDescent="0.3">
      <c r="A17" s="236">
        <v>9</v>
      </c>
      <c r="B17" s="237"/>
      <c r="C17" s="238"/>
      <c r="D17" s="236"/>
      <c r="E17" s="236"/>
      <c r="F17" s="236"/>
      <c r="G17" s="236"/>
      <c r="H17" s="236"/>
      <c r="I17" s="236"/>
      <c r="J17" s="236"/>
      <c r="K17" s="236"/>
      <c r="L17" s="236"/>
      <c r="M17" s="239" t="str">
        <f t="shared" si="0"/>
        <v/>
      </c>
      <c r="N17" s="227"/>
    </row>
    <row r="18" spans="1:14" ht="14.4" x14ac:dyDescent="0.3">
      <c r="A18" s="236">
        <v>10</v>
      </c>
      <c r="B18" s="237"/>
      <c r="C18" s="238"/>
      <c r="D18" s="236"/>
      <c r="E18" s="236"/>
      <c r="F18" s="236"/>
      <c r="G18" s="236"/>
      <c r="H18" s="236"/>
      <c r="I18" s="236"/>
      <c r="J18" s="236"/>
      <c r="K18" s="236"/>
      <c r="L18" s="236"/>
      <c r="M18" s="239" t="str">
        <f t="shared" si="0"/>
        <v/>
      </c>
      <c r="N18" s="227"/>
    </row>
    <row r="19" spans="1:14" ht="14.4" x14ac:dyDescent="0.3">
      <c r="A19" s="236">
        <v>11</v>
      </c>
      <c r="B19" s="237"/>
      <c r="C19" s="238"/>
      <c r="D19" s="236"/>
      <c r="E19" s="236"/>
      <c r="F19" s="236"/>
      <c r="G19" s="236"/>
      <c r="H19" s="236"/>
      <c r="I19" s="236"/>
      <c r="J19" s="236"/>
      <c r="K19" s="236"/>
      <c r="L19" s="236"/>
      <c r="M19" s="239" t="str">
        <f t="shared" si="0"/>
        <v/>
      </c>
      <c r="N19" s="227"/>
    </row>
    <row r="20" spans="1:14" ht="14.4" x14ac:dyDescent="0.3">
      <c r="A20" s="236">
        <v>12</v>
      </c>
      <c r="B20" s="237"/>
      <c r="C20" s="238"/>
      <c r="D20" s="236"/>
      <c r="E20" s="236"/>
      <c r="F20" s="236"/>
      <c r="G20" s="236"/>
      <c r="H20" s="236"/>
      <c r="I20" s="236"/>
      <c r="J20" s="236"/>
      <c r="K20" s="236"/>
      <c r="L20" s="236"/>
      <c r="M20" s="239" t="str">
        <f t="shared" si="0"/>
        <v/>
      </c>
      <c r="N20" s="227"/>
    </row>
    <row r="21" spans="1:14" ht="14.4" x14ac:dyDescent="0.3">
      <c r="A21" s="236">
        <v>13</v>
      </c>
      <c r="B21" s="237"/>
      <c r="C21" s="238"/>
      <c r="D21" s="236"/>
      <c r="E21" s="236"/>
      <c r="F21" s="236"/>
      <c r="G21" s="236"/>
      <c r="H21" s="236"/>
      <c r="I21" s="236"/>
      <c r="J21" s="236"/>
      <c r="K21" s="236"/>
      <c r="L21" s="236"/>
      <c r="M21" s="239" t="str">
        <f t="shared" si="0"/>
        <v/>
      </c>
      <c r="N21" s="227"/>
    </row>
    <row r="22" spans="1:14" ht="14.4" x14ac:dyDescent="0.3">
      <c r="A22" s="236">
        <v>14</v>
      </c>
      <c r="B22" s="237"/>
      <c r="C22" s="238"/>
      <c r="D22" s="236"/>
      <c r="E22" s="236"/>
      <c r="F22" s="236"/>
      <c r="G22" s="236"/>
      <c r="H22" s="236"/>
      <c r="I22" s="236"/>
      <c r="J22" s="236"/>
      <c r="K22" s="236"/>
      <c r="L22" s="236"/>
      <c r="M22" s="239" t="str">
        <f t="shared" si="0"/>
        <v/>
      </c>
      <c r="N22" s="227"/>
    </row>
    <row r="23" spans="1:14" ht="14.4" x14ac:dyDescent="0.3">
      <c r="A23" s="236">
        <v>15</v>
      </c>
      <c r="B23" s="237"/>
      <c r="C23" s="238"/>
      <c r="D23" s="236"/>
      <c r="E23" s="236"/>
      <c r="F23" s="236"/>
      <c r="G23" s="236"/>
      <c r="H23" s="236"/>
      <c r="I23" s="236"/>
      <c r="J23" s="236"/>
      <c r="K23" s="236"/>
      <c r="L23" s="236"/>
      <c r="M23" s="239" t="str">
        <f t="shared" si="0"/>
        <v/>
      </c>
      <c r="N23" s="227"/>
    </row>
    <row r="24" spans="1:14" ht="14.4" x14ac:dyDescent="0.3">
      <c r="A24" s="236">
        <v>16</v>
      </c>
      <c r="B24" s="237"/>
      <c r="C24" s="238"/>
      <c r="D24" s="236"/>
      <c r="E24" s="236"/>
      <c r="F24" s="236"/>
      <c r="G24" s="236"/>
      <c r="H24" s="236"/>
      <c r="I24" s="236"/>
      <c r="J24" s="236"/>
      <c r="K24" s="236"/>
      <c r="L24" s="236"/>
      <c r="M24" s="239" t="str">
        <f t="shared" si="0"/>
        <v/>
      </c>
      <c r="N24" s="227"/>
    </row>
    <row r="25" spans="1:14" ht="14.4" x14ac:dyDescent="0.3">
      <c r="A25" s="236">
        <v>17</v>
      </c>
      <c r="B25" s="237"/>
      <c r="C25" s="238"/>
      <c r="D25" s="236"/>
      <c r="E25" s="236"/>
      <c r="F25" s="236"/>
      <c r="G25" s="236"/>
      <c r="H25" s="236"/>
      <c r="I25" s="236"/>
      <c r="J25" s="236"/>
      <c r="K25" s="236"/>
      <c r="L25" s="236"/>
      <c r="M25" s="239" t="str">
        <f t="shared" si="0"/>
        <v/>
      </c>
      <c r="N25" s="227"/>
    </row>
    <row r="26" spans="1:14" ht="14.4" x14ac:dyDescent="0.3">
      <c r="A26" s="236">
        <v>18</v>
      </c>
      <c r="B26" s="237"/>
      <c r="C26" s="238"/>
      <c r="D26" s="236"/>
      <c r="E26" s="236"/>
      <c r="F26" s="236"/>
      <c r="G26" s="236"/>
      <c r="H26" s="236"/>
      <c r="I26" s="236"/>
      <c r="J26" s="236"/>
      <c r="K26" s="236"/>
      <c r="L26" s="236"/>
      <c r="M26" s="239" t="str">
        <f t="shared" si="0"/>
        <v/>
      </c>
      <c r="N26" s="227"/>
    </row>
    <row r="27" spans="1:14" ht="14.4" x14ac:dyDescent="0.3">
      <c r="A27" s="236">
        <v>19</v>
      </c>
      <c r="B27" s="237"/>
      <c r="C27" s="238"/>
      <c r="D27" s="236"/>
      <c r="E27" s="236"/>
      <c r="F27" s="236"/>
      <c r="G27" s="236"/>
      <c r="H27" s="236"/>
      <c r="I27" s="236"/>
      <c r="J27" s="236"/>
      <c r="K27" s="236"/>
      <c r="L27" s="236"/>
      <c r="M27" s="239" t="str">
        <f t="shared" si="0"/>
        <v/>
      </c>
      <c r="N27" s="227"/>
    </row>
    <row r="28" spans="1:14" ht="14.4" x14ac:dyDescent="0.3">
      <c r="A28" s="236">
        <v>20</v>
      </c>
      <c r="B28" s="237"/>
      <c r="C28" s="238"/>
      <c r="D28" s="236"/>
      <c r="E28" s="236"/>
      <c r="F28" s="236"/>
      <c r="G28" s="236"/>
      <c r="H28" s="236"/>
      <c r="I28" s="236"/>
      <c r="J28" s="236"/>
      <c r="K28" s="236"/>
      <c r="L28" s="236"/>
      <c r="M28" s="239" t="str">
        <f t="shared" si="0"/>
        <v/>
      </c>
      <c r="N28" s="227"/>
    </row>
    <row r="29" spans="1:14" ht="14.4" x14ac:dyDescent="0.3">
      <c r="A29" s="236">
        <v>21</v>
      </c>
      <c r="B29" s="237"/>
      <c r="C29" s="238"/>
      <c r="D29" s="236"/>
      <c r="E29" s="236"/>
      <c r="F29" s="236"/>
      <c r="G29" s="236"/>
      <c r="H29" s="236"/>
      <c r="I29" s="236"/>
      <c r="J29" s="236"/>
      <c r="K29" s="236"/>
      <c r="L29" s="236"/>
      <c r="M29" s="239" t="str">
        <f t="shared" si="0"/>
        <v/>
      </c>
      <c r="N29" s="227"/>
    </row>
    <row r="30" spans="1:14" ht="14.4" x14ac:dyDescent="0.3">
      <c r="A30" s="236">
        <v>22</v>
      </c>
      <c r="B30" s="237"/>
      <c r="C30" s="238"/>
      <c r="D30" s="236"/>
      <c r="E30" s="236"/>
      <c r="F30" s="236"/>
      <c r="G30" s="236"/>
      <c r="H30" s="236"/>
      <c r="I30" s="236"/>
      <c r="J30" s="236"/>
      <c r="K30" s="236"/>
      <c r="L30" s="236"/>
      <c r="M30" s="239" t="str">
        <f t="shared" si="0"/>
        <v/>
      </c>
      <c r="N30" s="227"/>
    </row>
    <row r="31" spans="1:14" ht="14.4" x14ac:dyDescent="0.3">
      <c r="A31" s="236">
        <v>23</v>
      </c>
      <c r="B31" s="237"/>
      <c r="C31" s="238"/>
      <c r="D31" s="236"/>
      <c r="E31" s="236"/>
      <c r="F31" s="236"/>
      <c r="G31" s="236"/>
      <c r="H31" s="236"/>
      <c r="I31" s="236"/>
      <c r="J31" s="236"/>
      <c r="K31" s="236"/>
      <c r="L31" s="236"/>
      <c r="M31" s="239" t="str">
        <f t="shared" si="0"/>
        <v/>
      </c>
      <c r="N31" s="227"/>
    </row>
    <row r="32" spans="1:14" ht="14.4" x14ac:dyDescent="0.3">
      <c r="A32" s="236">
        <v>24</v>
      </c>
      <c r="B32" s="237"/>
      <c r="C32" s="238"/>
      <c r="D32" s="236"/>
      <c r="E32" s="236"/>
      <c r="F32" s="236"/>
      <c r="G32" s="236"/>
      <c r="H32" s="236"/>
      <c r="I32" s="236"/>
      <c r="J32" s="236"/>
      <c r="K32" s="236"/>
      <c r="L32" s="236"/>
      <c r="M32" s="239" t="str">
        <f t="shared" si="0"/>
        <v/>
      </c>
      <c r="N32" s="227"/>
    </row>
    <row r="33" spans="1:14" ht="14.4" x14ac:dyDescent="0.3">
      <c r="A33" s="240" t="s">
        <v>258</v>
      </c>
      <c r="B33" s="237"/>
      <c r="C33" s="238"/>
      <c r="D33" s="236"/>
      <c r="E33" s="236"/>
      <c r="F33" s="236"/>
      <c r="G33" s="236"/>
      <c r="H33" s="236"/>
      <c r="I33" s="236"/>
      <c r="J33" s="236"/>
      <c r="K33" s="236"/>
      <c r="L33" s="236"/>
      <c r="M33" s="239" t="str">
        <f t="shared" si="0"/>
        <v/>
      </c>
      <c r="N33" s="227"/>
    </row>
    <row r="34" spans="1:14" s="241" customFormat="1" x14ac:dyDescent="0.25"/>
    <row r="35" spans="1:14" ht="33.6" customHeight="1" x14ac:dyDescent="0.25">
      <c r="A35" s="590" t="s">
        <v>492</v>
      </c>
      <c r="B35" s="591"/>
      <c r="C35" s="591"/>
      <c r="D35" s="591"/>
      <c r="E35" s="591"/>
      <c r="F35" s="591"/>
      <c r="G35" s="591"/>
      <c r="H35" s="591"/>
      <c r="I35" s="591"/>
      <c r="J35" s="591"/>
      <c r="K35" s="591"/>
      <c r="L35" s="591"/>
      <c r="M35" s="591"/>
    </row>
    <row r="36" spans="1:14" ht="19.2" customHeight="1" x14ac:dyDescent="0.25">
      <c r="A36" s="592" t="s">
        <v>484</v>
      </c>
      <c r="B36" s="592"/>
      <c r="C36" s="592"/>
      <c r="D36" s="592"/>
      <c r="E36" s="592"/>
      <c r="F36" s="592"/>
      <c r="G36" s="592"/>
      <c r="H36" s="592"/>
      <c r="I36" s="592"/>
      <c r="J36" s="592"/>
      <c r="K36" s="592"/>
      <c r="L36" s="592"/>
      <c r="M36" s="592"/>
    </row>
    <row r="37" spans="1:14" ht="19.2" customHeight="1" x14ac:dyDescent="0.25">
      <c r="A37" s="466"/>
      <c r="B37" s="466"/>
      <c r="C37" s="466"/>
      <c r="D37" s="466"/>
      <c r="E37" s="466"/>
      <c r="F37" s="466"/>
      <c r="G37" s="466"/>
      <c r="H37" s="466"/>
      <c r="I37" s="466"/>
      <c r="J37" s="466"/>
      <c r="K37" s="466"/>
      <c r="L37" s="466"/>
      <c r="M37" s="466"/>
    </row>
    <row r="38" spans="1:14" s="20" customFormat="1" ht="13.8" x14ac:dyDescent="0.3">
      <c r="B38" s="138" t="s">
        <v>93</v>
      </c>
    </row>
    <row r="39" spans="1:14" s="20" customFormat="1" ht="13.8" x14ac:dyDescent="0.3">
      <c r="B39" s="138"/>
    </row>
    <row r="40" spans="1:14" s="20" customFormat="1" ht="13.8" x14ac:dyDescent="0.3">
      <c r="B40" s="138"/>
    </row>
    <row r="41" spans="1:14" s="20" customFormat="1" ht="13.8" x14ac:dyDescent="0.3">
      <c r="C41" s="140"/>
      <c r="D41" s="139"/>
      <c r="E41" s="139"/>
      <c r="H41" s="140"/>
      <c r="I41" s="140"/>
      <c r="J41" s="139"/>
      <c r="K41" s="139"/>
      <c r="L41" s="139"/>
    </row>
    <row r="42" spans="1:14" s="20" customFormat="1" ht="13.8" x14ac:dyDescent="0.3">
      <c r="C42" s="141" t="s">
        <v>248</v>
      </c>
      <c r="D42" s="139"/>
      <c r="E42" s="139"/>
      <c r="H42" s="138" t="s">
        <v>294</v>
      </c>
      <c r="M42" s="139"/>
    </row>
    <row r="43" spans="1:14" s="20" customFormat="1" ht="13.8" x14ac:dyDescent="0.3">
      <c r="C43" s="141" t="s">
        <v>123</v>
      </c>
      <c r="D43" s="139"/>
      <c r="E43" s="139"/>
      <c r="H43" s="142" t="s">
        <v>249</v>
      </c>
      <c r="M43" s="139"/>
    </row>
    <row r="44" spans="1:14" ht="13.8" x14ac:dyDescent="0.3">
      <c r="C44" s="141"/>
      <c r="F44" s="142"/>
      <c r="J44" s="242"/>
      <c r="K44" s="242"/>
      <c r="L44" s="242"/>
      <c r="M44" s="242"/>
    </row>
    <row r="45" spans="1:14" ht="13.8" x14ac:dyDescent="0.3">
      <c r="C45" s="141"/>
    </row>
  </sheetData>
  <sheetProtection insertColumns="0" insertRows="0" deleteRows="0"/>
  <mergeCells count="5">
    <mergeCell ref="A1:G1"/>
    <mergeCell ref="A35:M35"/>
    <mergeCell ref="A36:M36"/>
    <mergeCell ref="M1:N1"/>
    <mergeCell ref="L2:M2"/>
  </mergeCells>
  <dataValidations count="3">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9:B33"/>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D9:E33">
      <formula1>11</formula1>
    </dataValidation>
    <dataValidation type="list" allowBlank="1" showInputMessage="1" showErrorMessage="1" errorTitle="ბანკის ველის შევსების წესი" error="აირჩიეთ ჩამოთვლილთაგან ერთ-ერთი ბანკი" sqref="C9:C33">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s>
  <pageMargins left="0.11811023622047245" right="0.11811023622047245" top="0.35433070866141736" bottom="0.35433070866141736" header="0.31496062992125984" footer="0.31496062992125984"/>
  <pageSetup paperSize="9" scale="78"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view="pageBreakPreview" zoomScaleNormal="100" zoomScaleSheetLayoutView="100" workbookViewId="0">
      <selection activeCell="C10" sqref="C10"/>
    </sheetView>
  </sheetViews>
  <sheetFormatPr defaultColWidth="9.109375" defaultRowHeight="13.2" x14ac:dyDescent="0.25"/>
  <cols>
    <col min="1" max="1" width="7.33203125" style="143" customWidth="1"/>
    <col min="2" max="2" width="57.33203125" style="143" customWidth="1"/>
    <col min="3" max="3" width="24.109375" style="143" customWidth="1"/>
    <col min="4" max="16384" width="9.109375" style="143"/>
  </cols>
  <sheetData>
    <row r="1" spans="1:3" s="6" customFormat="1" ht="18.75" customHeight="1" x14ac:dyDescent="0.3">
      <c r="A1" s="594" t="s">
        <v>474</v>
      </c>
      <c r="B1" s="594"/>
      <c r="C1" s="488" t="s">
        <v>94</v>
      </c>
    </row>
    <row r="2" spans="1:3" s="6" customFormat="1" ht="13.8" x14ac:dyDescent="0.3">
      <c r="A2" s="594"/>
      <c r="B2" s="594"/>
      <c r="C2" s="489" t="str">
        <f>'ფორმა N1'!L2</f>
        <v>01.01.2023-31.12.2023</v>
      </c>
    </row>
    <row r="3" spans="1:3" s="6" customFormat="1" ht="13.8" x14ac:dyDescent="0.3">
      <c r="A3" s="490" t="s">
        <v>124</v>
      </c>
      <c r="B3" s="491"/>
      <c r="C3" s="477"/>
    </row>
    <row r="4" spans="1:3" s="6" customFormat="1" ht="13.8" x14ac:dyDescent="0.3">
      <c r="A4" s="492"/>
      <c r="B4" s="491"/>
      <c r="C4" s="477"/>
    </row>
    <row r="5" spans="1:3" s="20" customFormat="1" ht="13.8" x14ac:dyDescent="0.3">
      <c r="A5" s="595" t="s">
        <v>254</v>
      </c>
      <c r="B5" s="595"/>
      <c r="C5" s="492"/>
    </row>
    <row r="6" spans="1:3" s="20" customFormat="1" ht="13.8" x14ac:dyDescent="0.3">
      <c r="A6" s="493" t="str">
        <f>'ფორმა N1'!D4</f>
        <v>მოქალაქეთა პოლიტიკური გაერთიანება „ლელო საქართველოსთვის“</v>
      </c>
      <c r="B6" s="493"/>
      <c r="C6" s="492"/>
    </row>
    <row r="7" spans="1:3" x14ac:dyDescent="0.25">
      <c r="A7" s="494"/>
      <c r="B7" s="494"/>
      <c r="C7" s="494"/>
    </row>
    <row r="8" spans="1:3" x14ac:dyDescent="0.25">
      <c r="A8" s="494"/>
      <c r="B8" s="494"/>
      <c r="C8" s="494"/>
    </row>
    <row r="9" spans="1:3" ht="30" customHeight="1" x14ac:dyDescent="0.25">
      <c r="A9" s="190" t="s">
        <v>64</v>
      </c>
      <c r="B9" s="190" t="s">
        <v>11</v>
      </c>
      <c r="C9" s="191" t="s">
        <v>9</v>
      </c>
    </row>
    <row r="10" spans="1:3" ht="13.8" x14ac:dyDescent="0.3">
      <c r="A10" s="192">
        <v>1</v>
      </c>
      <c r="B10" s="193" t="s">
        <v>57</v>
      </c>
      <c r="C10" s="194">
        <f>'ფორმა N4'!D11+'ფორმა N5'!D9</f>
        <v>924617</v>
      </c>
    </row>
    <row r="11" spans="1:3" ht="13.8" x14ac:dyDescent="0.3">
      <c r="A11" s="195">
        <v>1.1000000000000001</v>
      </c>
      <c r="B11" s="193" t="s">
        <v>418</v>
      </c>
      <c r="C11" s="196">
        <f>'ფორმა N4'!D39+'ფორმა N5'!D37</f>
        <v>46476.98</v>
      </c>
    </row>
    <row r="12" spans="1:3" ht="13.8" x14ac:dyDescent="0.3">
      <c r="A12" s="197" t="s">
        <v>30</v>
      </c>
      <c r="B12" s="193" t="s">
        <v>419</v>
      </c>
      <c r="C12" s="196">
        <f>'ფორმა N4'!D40+'ფორმა N5'!D38</f>
        <v>0</v>
      </c>
    </row>
    <row r="13" spans="1:3" ht="13.8" x14ac:dyDescent="0.3">
      <c r="A13" s="195">
        <v>1.2</v>
      </c>
      <c r="B13" s="193" t="s">
        <v>58</v>
      </c>
      <c r="C13" s="196">
        <f>'ფორმა N4'!D12+'ფორმა N5'!D10</f>
        <v>380964.98999999993</v>
      </c>
    </row>
    <row r="14" spans="1:3" ht="13.8" x14ac:dyDescent="0.3">
      <c r="A14" s="195">
        <v>1.3</v>
      </c>
      <c r="B14" s="193" t="s">
        <v>413</v>
      </c>
      <c r="C14" s="196">
        <f>'ფორმა N4'!D17+'ფორმა N5'!D15</f>
        <v>1027.97</v>
      </c>
    </row>
    <row r="15" spans="1:3" ht="13.8" x14ac:dyDescent="0.25">
      <c r="A15" s="596"/>
      <c r="B15" s="596"/>
      <c r="C15" s="596"/>
    </row>
    <row r="16" spans="1:3" ht="30" customHeight="1" x14ac:dyDescent="0.25">
      <c r="A16" s="190" t="s">
        <v>64</v>
      </c>
      <c r="B16" s="190" t="s">
        <v>230</v>
      </c>
      <c r="C16" s="191" t="s">
        <v>67</v>
      </c>
    </row>
    <row r="17" spans="1:4" ht="13.8" x14ac:dyDescent="0.3">
      <c r="A17" s="192">
        <v>2</v>
      </c>
      <c r="B17" s="193" t="s">
        <v>420</v>
      </c>
      <c r="C17" s="198">
        <f>'ფორმა N2'!D9+'ფორმა N3'!D9</f>
        <v>919625</v>
      </c>
    </row>
    <row r="18" spans="1:4" ht="13.8" x14ac:dyDescent="0.3">
      <c r="A18" s="199">
        <v>2.1</v>
      </c>
      <c r="B18" s="193" t="s">
        <v>421</v>
      </c>
      <c r="C18" s="193">
        <f>'ფორმა N2'!D17+'ფორმა N3'!D17</f>
        <v>0</v>
      </c>
    </row>
    <row r="19" spans="1:4" ht="13.8" x14ac:dyDescent="0.3">
      <c r="A19" s="199">
        <v>2.2000000000000002</v>
      </c>
      <c r="B19" s="193" t="s">
        <v>422</v>
      </c>
      <c r="C19" s="193">
        <f>'ფორმა N2'!D18+'ფორმა N3'!D18</f>
        <v>0</v>
      </c>
    </row>
    <row r="20" spans="1:4" ht="13.8" x14ac:dyDescent="0.3">
      <c r="A20" s="199">
        <v>2.2999999999999998</v>
      </c>
      <c r="B20" s="193" t="s">
        <v>423</v>
      </c>
      <c r="C20" s="200">
        <f>SUM(C21:C25)</f>
        <v>919625</v>
      </c>
    </row>
    <row r="21" spans="1:4" ht="13.8" x14ac:dyDescent="0.3">
      <c r="A21" s="197" t="s">
        <v>424</v>
      </c>
      <c r="B21" s="201" t="s">
        <v>425</v>
      </c>
      <c r="C21" s="193">
        <f>'ფორმა N2'!D13+'ფორმა N3'!D13</f>
        <v>919625</v>
      </c>
    </row>
    <row r="22" spans="1:4" ht="13.8" x14ac:dyDescent="0.3">
      <c r="A22" s="197" t="s">
        <v>426</v>
      </c>
      <c r="B22" s="201" t="s">
        <v>427</v>
      </c>
      <c r="C22" s="193">
        <f>'ფორმა N2'!C27+'ფორმა N3'!C27</f>
        <v>0</v>
      </c>
    </row>
    <row r="23" spans="1:4" ht="13.8" x14ac:dyDescent="0.3">
      <c r="A23" s="197" t="s">
        <v>428</v>
      </c>
      <c r="B23" s="201" t="s">
        <v>429</v>
      </c>
      <c r="C23" s="193">
        <f>'ფორმა N2'!D14+'ფორმა N3'!D14</f>
        <v>0</v>
      </c>
    </row>
    <row r="24" spans="1:4" ht="13.8" x14ac:dyDescent="0.3">
      <c r="A24" s="197" t="s">
        <v>430</v>
      </c>
      <c r="B24" s="201" t="s">
        <v>431</v>
      </c>
      <c r="C24" s="193">
        <f>'ფორმა N2'!C31+'ფორმა N3'!C31</f>
        <v>0</v>
      </c>
    </row>
    <row r="25" spans="1:4" ht="13.8" x14ac:dyDescent="0.3">
      <c r="A25" s="197" t="s">
        <v>432</v>
      </c>
      <c r="B25" s="201" t="s">
        <v>433</v>
      </c>
      <c r="C25" s="193">
        <f>'ფორმა N2'!D11+'ფორმა N3'!D11</f>
        <v>0</v>
      </c>
    </row>
    <row r="26" spans="1:4" ht="13.8" x14ac:dyDescent="0.3">
      <c r="A26" s="481"/>
      <c r="B26" s="482"/>
      <c r="C26" s="483"/>
    </row>
    <row r="27" spans="1:4" ht="13.8" x14ac:dyDescent="0.3">
      <c r="A27" s="481"/>
      <c r="B27" s="482"/>
      <c r="C27" s="483"/>
    </row>
    <row r="28" spans="1:4" ht="13.8" x14ac:dyDescent="0.3">
      <c r="A28" s="484"/>
      <c r="B28" s="484"/>
      <c r="C28" s="484"/>
      <c r="D28" s="187"/>
    </row>
    <row r="29" spans="1:4" ht="13.8" x14ac:dyDescent="0.3">
      <c r="A29" s="485" t="s">
        <v>93</v>
      </c>
      <c r="B29" s="484"/>
      <c r="C29" s="484"/>
      <c r="D29" s="187"/>
    </row>
    <row r="30" spans="1:4" ht="13.8" x14ac:dyDescent="0.3">
      <c r="A30" s="484"/>
      <c r="B30" s="484"/>
      <c r="C30" s="484"/>
      <c r="D30" s="187"/>
    </row>
    <row r="31" spans="1:4" ht="13.8" x14ac:dyDescent="0.3">
      <c r="A31" s="484"/>
      <c r="B31" s="484"/>
      <c r="C31" s="484"/>
      <c r="D31" s="186"/>
    </row>
    <row r="32" spans="1:4" ht="13.8" x14ac:dyDescent="0.3">
      <c r="A32" s="486"/>
      <c r="B32" s="485" t="s">
        <v>251</v>
      </c>
      <c r="C32" s="484"/>
      <c r="D32" s="186"/>
    </row>
    <row r="33" spans="1:4" ht="13.8" x14ac:dyDescent="0.3">
      <c r="A33" s="486"/>
      <c r="B33" s="484" t="s">
        <v>250</v>
      </c>
      <c r="C33" s="484"/>
      <c r="D33" s="186"/>
    </row>
    <row r="34" spans="1:4" x14ac:dyDescent="0.25">
      <c r="A34" s="486"/>
      <c r="B34" s="487" t="s">
        <v>123</v>
      </c>
      <c r="C34" s="486"/>
      <c r="D34" s="202"/>
    </row>
    <row r="35" spans="1:4" x14ac:dyDescent="0.25">
      <c r="A35" s="486"/>
      <c r="B35" s="486"/>
      <c r="C35" s="486"/>
    </row>
  </sheetData>
  <mergeCells count="3">
    <mergeCell ref="A1:B2"/>
    <mergeCell ref="A5:B5"/>
    <mergeCell ref="A15:C15"/>
  </mergeCells>
  <pageMargins left="0.7" right="0.7" top="0.75" bottom="0.75" header="0.3" footer="0.3"/>
  <pageSetup orientation="portrait" verticalDpi="4294967295"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733"/>
  <sheetViews>
    <sheetView workbookViewId="0">
      <selection activeCell="E13" sqref="E13"/>
    </sheetView>
  </sheetViews>
  <sheetFormatPr defaultRowHeight="13.2" x14ac:dyDescent="0.25"/>
  <cols>
    <col min="3" max="3" width="74.5546875" bestFit="1" customWidth="1"/>
    <col min="5" max="5" width="29" bestFit="1" customWidth="1"/>
  </cols>
  <sheetData>
    <row r="1" spans="1:7" x14ac:dyDescent="0.25">
      <c r="A1" t="s">
        <v>203</v>
      </c>
      <c r="C1" t="s">
        <v>183</v>
      </c>
      <c r="E1" t="s">
        <v>208</v>
      </c>
      <c r="G1" t="s">
        <v>217</v>
      </c>
    </row>
    <row r="2" spans="1:7" ht="13.8" x14ac:dyDescent="0.25">
      <c r="A2" s="46">
        <v>40907</v>
      </c>
      <c r="C2" t="s">
        <v>184</v>
      </c>
      <c r="E2" t="s">
        <v>212</v>
      </c>
      <c r="G2" s="47" t="s">
        <v>218</v>
      </c>
    </row>
    <row r="3" spans="1:7" ht="13.8" x14ac:dyDescent="0.25">
      <c r="A3" s="46">
        <v>40908</v>
      </c>
      <c r="C3" t="s">
        <v>185</v>
      </c>
      <c r="E3" t="s">
        <v>213</v>
      </c>
      <c r="G3" s="47" t="s">
        <v>219</v>
      </c>
    </row>
    <row r="4" spans="1:7" ht="13.8" x14ac:dyDescent="0.25">
      <c r="A4" s="46">
        <v>40909</v>
      </c>
      <c r="C4" t="s">
        <v>186</v>
      </c>
      <c r="E4" t="s">
        <v>214</v>
      </c>
      <c r="G4" s="47" t="s">
        <v>220</v>
      </c>
    </row>
    <row r="5" spans="1:7" x14ac:dyDescent="0.25">
      <c r="A5" s="46">
        <v>40910</v>
      </c>
      <c r="C5" t="s">
        <v>187</v>
      </c>
      <c r="E5" t="s">
        <v>215</v>
      </c>
    </row>
    <row r="6" spans="1:7" x14ac:dyDescent="0.25">
      <c r="A6" s="46">
        <v>40911</v>
      </c>
      <c r="C6" t="s">
        <v>188</v>
      </c>
    </row>
    <row r="7" spans="1:7" x14ac:dyDescent="0.25">
      <c r="A7" s="46">
        <v>40912</v>
      </c>
      <c r="C7" t="s">
        <v>189</v>
      </c>
    </row>
    <row r="8" spans="1:7" x14ac:dyDescent="0.25">
      <c r="A8" s="46">
        <v>40913</v>
      </c>
      <c r="C8" t="s">
        <v>190</v>
      </c>
    </row>
    <row r="9" spans="1:7" x14ac:dyDescent="0.25">
      <c r="A9" s="46">
        <v>40914</v>
      </c>
      <c r="C9" t="s">
        <v>191</v>
      </c>
    </row>
    <row r="10" spans="1:7" x14ac:dyDescent="0.25">
      <c r="A10" s="46">
        <v>40915</v>
      </c>
      <c r="C10" t="s">
        <v>192</v>
      </c>
    </row>
    <row r="11" spans="1:7" x14ac:dyDescent="0.25">
      <c r="A11" s="46">
        <v>40916</v>
      </c>
      <c r="C11" t="s">
        <v>193</v>
      </c>
    </row>
    <row r="12" spans="1:7" x14ac:dyDescent="0.25">
      <c r="A12" s="46">
        <v>40917</v>
      </c>
      <c r="C12" t="s">
        <v>194</v>
      </c>
    </row>
    <row r="13" spans="1:7" x14ac:dyDescent="0.25">
      <c r="A13" s="46">
        <v>40918</v>
      </c>
      <c r="C13" t="s">
        <v>195</v>
      </c>
    </row>
    <row r="14" spans="1:7" x14ac:dyDescent="0.25">
      <c r="A14" s="46">
        <v>40919</v>
      </c>
      <c r="C14" t="s">
        <v>196</v>
      </c>
    </row>
    <row r="15" spans="1:7" x14ac:dyDescent="0.25">
      <c r="A15" s="46">
        <v>40920</v>
      </c>
      <c r="C15" t="s">
        <v>197</v>
      </c>
    </row>
    <row r="16" spans="1:7" x14ac:dyDescent="0.25">
      <c r="A16" s="46">
        <v>40921</v>
      </c>
      <c r="C16" t="s">
        <v>198</v>
      </c>
    </row>
    <row r="17" spans="1:3" x14ac:dyDescent="0.25">
      <c r="A17" s="46">
        <v>40922</v>
      </c>
      <c r="C17" t="s">
        <v>199</v>
      </c>
    </row>
    <row r="18" spans="1:3" x14ac:dyDescent="0.25">
      <c r="A18" s="46">
        <v>40923</v>
      </c>
      <c r="C18" t="s">
        <v>200</v>
      </c>
    </row>
    <row r="19" spans="1:3" x14ac:dyDescent="0.25">
      <c r="A19" s="46">
        <v>40924</v>
      </c>
      <c r="C19" t="s">
        <v>201</v>
      </c>
    </row>
    <row r="20" spans="1:3" x14ac:dyDescent="0.25">
      <c r="A20" s="46">
        <v>40925</v>
      </c>
      <c r="C20" t="s">
        <v>202</v>
      </c>
    </row>
    <row r="21" spans="1:3" x14ac:dyDescent="0.25">
      <c r="A21" s="46">
        <v>40926</v>
      </c>
    </row>
    <row r="22" spans="1:3" x14ac:dyDescent="0.25">
      <c r="A22" s="46">
        <v>40927</v>
      </c>
    </row>
    <row r="23" spans="1:3" x14ac:dyDescent="0.25">
      <c r="A23" s="46">
        <v>40928</v>
      </c>
    </row>
    <row r="24" spans="1:3" x14ac:dyDescent="0.25">
      <c r="A24" s="46">
        <v>40929</v>
      </c>
    </row>
    <row r="25" spans="1:3" x14ac:dyDescent="0.25">
      <c r="A25" s="46">
        <v>40930</v>
      </c>
    </row>
    <row r="26" spans="1:3" x14ac:dyDescent="0.25">
      <c r="A26" s="46">
        <v>40931</v>
      </c>
    </row>
    <row r="27" spans="1:3" x14ac:dyDescent="0.25">
      <c r="A27" s="46">
        <v>40932</v>
      </c>
    </row>
    <row r="28" spans="1:3" x14ac:dyDescent="0.25">
      <c r="A28" s="46">
        <v>40933</v>
      </c>
    </row>
    <row r="29" spans="1:3" x14ac:dyDescent="0.25">
      <c r="A29" s="46">
        <v>40934</v>
      </c>
    </row>
    <row r="30" spans="1:3" x14ac:dyDescent="0.25">
      <c r="A30" s="46">
        <v>40935</v>
      </c>
    </row>
    <row r="31" spans="1:3" x14ac:dyDescent="0.25">
      <c r="A31" s="46">
        <v>40936</v>
      </c>
    </row>
    <row r="32" spans="1:3" x14ac:dyDescent="0.25">
      <c r="A32" s="46">
        <v>40937</v>
      </c>
    </row>
    <row r="33" spans="1:1" x14ac:dyDescent="0.25">
      <c r="A33" s="46">
        <v>40938</v>
      </c>
    </row>
    <row r="34" spans="1:1" x14ac:dyDescent="0.25">
      <c r="A34" s="46">
        <v>40939</v>
      </c>
    </row>
    <row r="35" spans="1:1" x14ac:dyDescent="0.25">
      <c r="A35" s="46">
        <v>40941</v>
      </c>
    </row>
    <row r="36" spans="1:1" x14ac:dyDescent="0.25">
      <c r="A36" s="46">
        <v>40942</v>
      </c>
    </row>
    <row r="37" spans="1:1" x14ac:dyDescent="0.25">
      <c r="A37" s="46">
        <v>40943</v>
      </c>
    </row>
    <row r="38" spans="1:1" x14ac:dyDescent="0.25">
      <c r="A38" s="46">
        <v>40944</v>
      </c>
    </row>
    <row r="39" spans="1:1" x14ac:dyDescent="0.25">
      <c r="A39" s="46">
        <v>40945</v>
      </c>
    </row>
    <row r="40" spans="1:1" x14ac:dyDescent="0.25">
      <c r="A40" s="46">
        <v>40946</v>
      </c>
    </row>
    <row r="41" spans="1:1" x14ac:dyDescent="0.25">
      <c r="A41" s="46">
        <v>40947</v>
      </c>
    </row>
    <row r="42" spans="1:1" x14ac:dyDescent="0.25">
      <c r="A42" s="46">
        <v>40948</v>
      </c>
    </row>
    <row r="43" spans="1:1" x14ac:dyDescent="0.25">
      <c r="A43" s="46">
        <v>40949</v>
      </c>
    </row>
    <row r="44" spans="1:1" x14ac:dyDescent="0.25">
      <c r="A44" s="46">
        <v>40950</v>
      </c>
    </row>
    <row r="45" spans="1:1" x14ac:dyDescent="0.25">
      <c r="A45" s="46">
        <v>40951</v>
      </c>
    </row>
    <row r="46" spans="1:1" x14ac:dyDescent="0.25">
      <c r="A46" s="46">
        <v>40952</v>
      </c>
    </row>
    <row r="47" spans="1:1" x14ac:dyDescent="0.25">
      <c r="A47" s="46">
        <v>40953</v>
      </c>
    </row>
    <row r="48" spans="1:1" x14ac:dyDescent="0.25">
      <c r="A48" s="46">
        <v>40954</v>
      </c>
    </row>
    <row r="49" spans="1:1" x14ac:dyDescent="0.25">
      <c r="A49" s="46">
        <v>40955</v>
      </c>
    </row>
    <row r="50" spans="1:1" x14ac:dyDescent="0.25">
      <c r="A50" s="46">
        <v>40956</v>
      </c>
    </row>
    <row r="51" spans="1:1" x14ac:dyDescent="0.25">
      <c r="A51" s="46">
        <v>40957</v>
      </c>
    </row>
    <row r="52" spans="1:1" x14ac:dyDescent="0.25">
      <c r="A52" s="46">
        <v>40958</v>
      </c>
    </row>
    <row r="53" spans="1:1" x14ac:dyDescent="0.25">
      <c r="A53" s="46">
        <v>40959</v>
      </c>
    </row>
    <row r="54" spans="1:1" x14ac:dyDescent="0.25">
      <c r="A54" s="46">
        <v>40960</v>
      </c>
    </row>
    <row r="55" spans="1:1" x14ac:dyDescent="0.25">
      <c r="A55" s="46">
        <v>40961</v>
      </c>
    </row>
    <row r="56" spans="1:1" x14ac:dyDescent="0.25">
      <c r="A56" s="46">
        <v>40962</v>
      </c>
    </row>
    <row r="57" spans="1:1" x14ac:dyDescent="0.25">
      <c r="A57" s="46">
        <v>40963</v>
      </c>
    </row>
    <row r="58" spans="1:1" x14ac:dyDescent="0.25">
      <c r="A58" s="46">
        <v>40964</v>
      </c>
    </row>
    <row r="59" spans="1:1" x14ac:dyDescent="0.25">
      <c r="A59" s="46">
        <v>40965</v>
      </c>
    </row>
    <row r="60" spans="1:1" x14ac:dyDescent="0.25">
      <c r="A60" s="46">
        <v>40966</v>
      </c>
    </row>
    <row r="61" spans="1:1" x14ac:dyDescent="0.25">
      <c r="A61" s="46">
        <v>40967</v>
      </c>
    </row>
    <row r="62" spans="1:1" x14ac:dyDescent="0.25">
      <c r="A62" s="46">
        <v>40968</v>
      </c>
    </row>
    <row r="63" spans="1:1" x14ac:dyDescent="0.25">
      <c r="A63" s="46">
        <v>40969</v>
      </c>
    </row>
    <row r="64" spans="1:1" x14ac:dyDescent="0.25">
      <c r="A64" s="46">
        <v>40970</v>
      </c>
    </row>
    <row r="65" spans="1:1" x14ac:dyDescent="0.25">
      <c r="A65" s="46">
        <v>40971</v>
      </c>
    </row>
    <row r="66" spans="1:1" x14ac:dyDescent="0.25">
      <c r="A66" s="46">
        <v>40972</v>
      </c>
    </row>
    <row r="67" spans="1:1" x14ac:dyDescent="0.25">
      <c r="A67" s="46">
        <v>40973</v>
      </c>
    </row>
    <row r="68" spans="1:1" x14ac:dyDescent="0.25">
      <c r="A68" s="46">
        <v>40974</v>
      </c>
    </row>
    <row r="69" spans="1:1" x14ac:dyDescent="0.25">
      <c r="A69" s="46">
        <v>40975</v>
      </c>
    </row>
    <row r="70" spans="1:1" x14ac:dyDescent="0.25">
      <c r="A70" s="46">
        <v>40976</v>
      </c>
    </row>
    <row r="71" spans="1:1" x14ac:dyDescent="0.25">
      <c r="A71" s="46">
        <v>40977</v>
      </c>
    </row>
    <row r="72" spans="1:1" x14ac:dyDescent="0.25">
      <c r="A72" s="46">
        <v>40978</v>
      </c>
    </row>
    <row r="73" spans="1:1" x14ac:dyDescent="0.25">
      <c r="A73" s="46">
        <v>40979</v>
      </c>
    </row>
    <row r="74" spans="1:1" x14ac:dyDescent="0.25">
      <c r="A74" s="46">
        <v>40980</v>
      </c>
    </row>
    <row r="75" spans="1:1" x14ac:dyDescent="0.25">
      <c r="A75" s="46">
        <v>40981</v>
      </c>
    </row>
    <row r="76" spans="1:1" x14ac:dyDescent="0.25">
      <c r="A76" s="46">
        <v>40982</v>
      </c>
    </row>
    <row r="77" spans="1:1" x14ac:dyDescent="0.25">
      <c r="A77" s="46">
        <v>40983</v>
      </c>
    </row>
    <row r="78" spans="1:1" x14ac:dyDescent="0.25">
      <c r="A78" s="46">
        <v>40984</v>
      </c>
    </row>
    <row r="79" spans="1:1" x14ac:dyDescent="0.25">
      <c r="A79" s="46">
        <v>40985</v>
      </c>
    </row>
    <row r="80" spans="1:1" x14ac:dyDescent="0.25">
      <c r="A80" s="46">
        <v>40986</v>
      </c>
    </row>
    <row r="81" spans="1:1" x14ac:dyDescent="0.25">
      <c r="A81" s="46">
        <v>40987</v>
      </c>
    </row>
    <row r="82" spans="1:1" x14ac:dyDescent="0.25">
      <c r="A82" s="46">
        <v>40988</v>
      </c>
    </row>
    <row r="83" spans="1:1" x14ac:dyDescent="0.25">
      <c r="A83" s="46">
        <v>40989</v>
      </c>
    </row>
    <row r="84" spans="1:1" x14ac:dyDescent="0.25">
      <c r="A84" s="46">
        <v>40990</v>
      </c>
    </row>
    <row r="85" spans="1:1" x14ac:dyDescent="0.25">
      <c r="A85" s="46">
        <v>40991</v>
      </c>
    </row>
    <row r="86" spans="1:1" x14ac:dyDescent="0.25">
      <c r="A86" s="46">
        <v>40992</v>
      </c>
    </row>
    <row r="87" spans="1:1" x14ac:dyDescent="0.25">
      <c r="A87" s="46">
        <v>40993</v>
      </c>
    </row>
    <row r="88" spans="1:1" x14ac:dyDescent="0.25">
      <c r="A88" s="46">
        <v>40994</v>
      </c>
    </row>
    <row r="89" spans="1:1" x14ac:dyDescent="0.25">
      <c r="A89" s="46">
        <v>40995</v>
      </c>
    </row>
    <row r="90" spans="1:1" x14ac:dyDescent="0.25">
      <c r="A90" s="46">
        <v>40996</v>
      </c>
    </row>
    <row r="91" spans="1:1" x14ac:dyDescent="0.25">
      <c r="A91" s="46">
        <v>40997</v>
      </c>
    </row>
    <row r="92" spans="1:1" x14ac:dyDescent="0.25">
      <c r="A92" s="46">
        <v>40998</v>
      </c>
    </row>
    <row r="93" spans="1:1" x14ac:dyDescent="0.25">
      <c r="A93" s="46">
        <v>40999</v>
      </c>
    </row>
    <row r="94" spans="1:1" x14ac:dyDescent="0.25">
      <c r="A94" s="46">
        <v>41000</v>
      </c>
    </row>
    <row r="95" spans="1:1" x14ac:dyDescent="0.25">
      <c r="A95" s="46">
        <v>41001</v>
      </c>
    </row>
    <row r="96" spans="1:1" x14ac:dyDescent="0.25">
      <c r="A96" s="46">
        <v>41002</v>
      </c>
    </row>
    <row r="97" spans="1:1" x14ac:dyDescent="0.25">
      <c r="A97" s="46">
        <v>41003</v>
      </c>
    </row>
    <row r="98" spans="1:1" x14ac:dyDescent="0.25">
      <c r="A98" s="46">
        <v>41004</v>
      </c>
    </row>
    <row r="99" spans="1:1" x14ac:dyDescent="0.25">
      <c r="A99" s="46">
        <v>41005</v>
      </c>
    </row>
    <row r="100" spans="1:1" x14ac:dyDescent="0.25">
      <c r="A100" s="46">
        <v>41006</v>
      </c>
    </row>
    <row r="101" spans="1:1" x14ac:dyDescent="0.25">
      <c r="A101" s="46">
        <v>41007</v>
      </c>
    </row>
    <row r="102" spans="1:1" x14ac:dyDescent="0.25">
      <c r="A102" s="46">
        <v>41008</v>
      </c>
    </row>
    <row r="103" spans="1:1" x14ac:dyDescent="0.25">
      <c r="A103" s="46">
        <v>41009</v>
      </c>
    </row>
    <row r="104" spans="1:1" x14ac:dyDescent="0.25">
      <c r="A104" s="46">
        <v>41010</v>
      </c>
    </row>
    <row r="105" spans="1:1" x14ac:dyDescent="0.25">
      <c r="A105" s="46">
        <v>41011</v>
      </c>
    </row>
    <row r="106" spans="1:1" x14ac:dyDescent="0.25">
      <c r="A106" s="46">
        <v>41012</v>
      </c>
    </row>
    <row r="107" spans="1:1" x14ac:dyDescent="0.25">
      <c r="A107" s="46">
        <v>41013</v>
      </c>
    </row>
    <row r="108" spans="1:1" x14ac:dyDescent="0.25">
      <c r="A108" s="46">
        <v>41014</v>
      </c>
    </row>
    <row r="109" spans="1:1" x14ac:dyDescent="0.25">
      <c r="A109" s="46">
        <v>41015</v>
      </c>
    </row>
    <row r="110" spans="1:1" x14ac:dyDescent="0.25">
      <c r="A110" s="46">
        <v>41016</v>
      </c>
    </row>
    <row r="111" spans="1:1" x14ac:dyDescent="0.25">
      <c r="A111" s="46">
        <v>41017</v>
      </c>
    </row>
    <row r="112" spans="1:1" x14ac:dyDescent="0.25">
      <c r="A112" s="46">
        <v>41018</v>
      </c>
    </row>
    <row r="113" spans="1:1" x14ac:dyDescent="0.25">
      <c r="A113" s="46">
        <v>41019</v>
      </c>
    </row>
    <row r="114" spans="1:1" x14ac:dyDescent="0.25">
      <c r="A114" s="46">
        <v>41020</v>
      </c>
    </row>
    <row r="115" spans="1:1" x14ac:dyDescent="0.25">
      <c r="A115" s="46">
        <v>41021</v>
      </c>
    </row>
    <row r="116" spans="1:1" x14ac:dyDescent="0.25">
      <c r="A116" s="46">
        <v>41022</v>
      </c>
    </row>
    <row r="117" spans="1:1" x14ac:dyDescent="0.25">
      <c r="A117" s="46">
        <v>41023</v>
      </c>
    </row>
    <row r="118" spans="1:1" x14ac:dyDescent="0.25">
      <c r="A118" s="46">
        <v>41024</v>
      </c>
    </row>
    <row r="119" spans="1:1" x14ac:dyDescent="0.25">
      <c r="A119" s="46">
        <v>41025</v>
      </c>
    </row>
    <row r="120" spans="1:1" x14ac:dyDescent="0.25">
      <c r="A120" s="46">
        <v>41026</v>
      </c>
    </row>
    <row r="121" spans="1:1" x14ac:dyDescent="0.25">
      <c r="A121" s="46">
        <v>41027</v>
      </c>
    </row>
    <row r="122" spans="1:1" x14ac:dyDescent="0.25">
      <c r="A122" s="46">
        <v>41028</v>
      </c>
    </row>
    <row r="123" spans="1:1" x14ac:dyDescent="0.25">
      <c r="A123" s="46">
        <v>41029</v>
      </c>
    </row>
    <row r="124" spans="1:1" x14ac:dyDescent="0.25">
      <c r="A124" s="46">
        <v>41030</v>
      </c>
    </row>
    <row r="125" spans="1:1" x14ac:dyDescent="0.25">
      <c r="A125" s="46">
        <v>41031</v>
      </c>
    </row>
    <row r="126" spans="1:1" x14ac:dyDescent="0.25">
      <c r="A126" s="46">
        <v>41032</v>
      </c>
    </row>
    <row r="127" spans="1:1" x14ac:dyDescent="0.25">
      <c r="A127" s="46">
        <v>41033</v>
      </c>
    </row>
    <row r="128" spans="1:1" x14ac:dyDescent="0.25">
      <c r="A128" s="46">
        <v>41034</v>
      </c>
    </row>
    <row r="129" spans="1:1" x14ac:dyDescent="0.25">
      <c r="A129" s="46">
        <v>41035</v>
      </c>
    </row>
    <row r="130" spans="1:1" x14ac:dyDescent="0.25">
      <c r="A130" s="46">
        <v>41036</v>
      </c>
    </row>
    <row r="131" spans="1:1" x14ac:dyDescent="0.25">
      <c r="A131" s="46">
        <v>41037</v>
      </c>
    </row>
    <row r="132" spans="1:1" x14ac:dyDescent="0.25">
      <c r="A132" s="46">
        <v>41038</v>
      </c>
    </row>
    <row r="133" spans="1:1" x14ac:dyDescent="0.25">
      <c r="A133" s="46">
        <v>41039</v>
      </c>
    </row>
    <row r="134" spans="1:1" x14ac:dyDescent="0.25">
      <c r="A134" s="46">
        <v>41040</v>
      </c>
    </row>
    <row r="135" spans="1:1" x14ac:dyDescent="0.25">
      <c r="A135" s="46">
        <v>41041</v>
      </c>
    </row>
    <row r="136" spans="1:1" x14ac:dyDescent="0.25">
      <c r="A136" s="46">
        <v>41042</v>
      </c>
    </row>
    <row r="137" spans="1:1" x14ac:dyDescent="0.25">
      <c r="A137" s="46">
        <v>41043</v>
      </c>
    </row>
    <row r="138" spans="1:1" x14ac:dyDescent="0.25">
      <c r="A138" s="46">
        <v>41044</v>
      </c>
    </row>
    <row r="139" spans="1:1" x14ac:dyDescent="0.25">
      <c r="A139" s="46">
        <v>41045</v>
      </c>
    </row>
    <row r="140" spans="1:1" x14ac:dyDescent="0.25">
      <c r="A140" s="46">
        <v>41046</v>
      </c>
    </row>
    <row r="141" spans="1:1" x14ac:dyDescent="0.25">
      <c r="A141" s="46">
        <v>41047</v>
      </c>
    </row>
    <row r="142" spans="1:1" x14ac:dyDescent="0.25">
      <c r="A142" s="46">
        <v>41048</v>
      </c>
    </row>
    <row r="143" spans="1:1" x14ac:dyDescent="0.25">
      <c r="A143" s="46">
        <v>41049</v>
      </c>
    </row>
    <row r="144" spans="1:1" x14ac:dyDescent="0.25">
      <c r="A144" s="46">
        <v>41050</v>
      </c>
    </row>
    <row r="145" spans="1:1" x14ac:dyDescent="0.25">
      <c r="A145" s="46">
        <v>41051</v>
      </c>
    </row>
    <row r="146" spans="1:1" x14ac:dyDescent="0.25">
      <c r="A146" s="46">
        <v>41052</v>
      </c>
    </row>
    <row r="147" spans="1:1" x14ac:dyDescent="0.25">
      <c r="A147" s="46">
        <v>41053</v>
      </c>
    </row>
    <row r="148" spans="1:1" x14ac:dyDescent="0.25">
      <c r="A148" s="46">
        <v>41054</v>
      </c>
    </row>
    <row r="149" spans="1:1" x14ac:dyDescent="0.25">
      <c r="A149" s="46">
        <v>41055</v>
      </c>
    </row>
    <row r="150" spans="1:1" x14ac:dyDescent="0.25">
      <c r="A150" s="46">
        <v>41056</v>
      </c>
    </row>
    <row r="151" spans="1:1" x14ac:dyDescent="0.25">
      <c r="A151" s="46">
        <v>41057</v>
      </c>
    </row>
    <row r="152" spans="1:1" x14ac:dyDescent="0.25">
      <c r="A152" s="46">
        <v>41058</v>
      </c>
    </row>
    <row r="153" spans="1:1" x14ac:dyDescent="0.25">
      <c r="A153" s="46">
        <v>41059</v>
      </c>
    </row>
    <row r="154" spans="1:1" x14ac:dyDescent="0.25">
      <c r="A154" s="46">
        <v>41060</v>
      </c>
    </row>
    <row r="155" spans="1:1" x14ac:dyDescent="0.25">
      <c r="A155" s="46">
        <v>41061</v>
      </c>
    </row>
    <row r="156" spans="1:1" x14ac:dyDescent="0.25">
      <c r="A156" s="46">
        <v>41062</v>
      </c>
    </row>
    <row r="157" spans="1:1" x14ac:dyDescent="0.25">
      <c r="A157" s="46">
        <v>41063</v>
      </c>
    </row>
    <row r="158" spans="1:1" x14ac:dyDescent="0.25">
      <c r="A158" s="46">
        <v>41064</v>
      </c>
    </row>
    <row r="159" spans="1:1" x14ac:dyDescent="0.25">
      <c r="A159" s="46">
        <v>41065</v>
      </c>
    </row>
    <row r="160" spans="1:1" x14ac:dyDescent="0.25">
      <c r="A160" s="46">
        <v>41066</v>
      </c>
    </row>
    <row r="161" spans="1:1" x14ac:dyDescent="0.25">
      <c r="A161" s="46">
        <v>41067</v>
      </c>
    </row>
    <row r="162" spans="1:1" x14ac:dyDescent="0.25">
      <c r="A162" s="46">
        <v>41068</v>
      </c>
    </row>
    <row r="163" spans="1:1" x14ac:dyDescent="0.25">
      <c r="A163" s="46">
        <v>41069</v>
      </c>
    </row>
    <row r="164" spans="1:1" x14ac:dyDescent="0.25">
      <c r="A164" s="46">
        <v>41070</v>
      </c>
    </row>
    <row r="165" spans="1:1" x14ac:dyDescent="0.25">
      <c r="A165" s="46">
        <v>41071</v>
      </c>
    </row>
    <row r="166" spans="1:1" x14ac:dyDescent="0.25">
      <c r="A166" s="46">
        <v>41072</v>
      </c>
    </row>
    <row r="167" spans="1:1" x14ac:dyDescent="0.25">
      <c r="A167" s="46">
        <v>41073</v>
      </c>
    </row>
    <row r="168" spans="1:1" x14ac:dyDescent="0.25">
      <c r="A168" s="46">
        <v>41074</v>
      </c>
    </row>
    <row r="169" spans="1:1" x14ac:dyDescent="0.25">
      <c r="A169" s="46">
        <v>41075</v>
      </c>
    </row>
    <row r="170" spans="1:1" x14ac:dyDescent="0.25">
      <c r="A170" s="46">
        <v>41076</v>
      </c>
    </row>
    <row r="171" spans="1:1" x14ac:dyDescent="0.25">
      <c r="A171" s="46">
        <v>41077</v>
      </c>
    </row>
    <row r="172" spans="1:1" x14ac:dyDescent="0.25">
      <c r="A172" s="46">
        <v>41078</v>
      </c>
    </row>
    <row r="173" spans="1:1" x14ac:dyDescent="0.25">
      <c r="A173" s="46">
        <v>41079</v>
      </c>
    </row>
    <row r="174" spans="1:1" x14ac:dyDescent="0.25">
      <c r="A174" s="46">
        <v>41080</v>
      </c>
    </row>
    <row r="175" spans="1:1" x14ac:dyDescent="0.25">
      <c r="A175" s="46">
        <v>41081</v>
      </c>
    </row>
    <row r="176" spans="1:1" x14ac:dyDescent="0.25">
      <c r="A176" s="46">
        <v>41082</v>
      </c>
    </row>
    <row r="177" spans="1:1" x14ac:dyDescent="0.25">
      <c r="A177" s="46">
        <v>41083</v>
      </c>
    </row>
    <row r="178" spans="1:1" x14ac:dyDescent="0.25">
      <c r="A178" s="46">
        <v>41084</v>
      </c>
    </row>
    <row r="179" spans="1:1" x14ac:dyDescent="0.25">
      <c r="A179" s="46">
        <v>41085</v>
      </c>
    </row>
    <row r="180" spans="1:1" x14ac:dyDescent="0.25">
      <c r="A180" s="46">
        <v>41086</v>
      </c>
    </row>
    <row r="181" spans="1:1" x14ac:dyDescent="0.25">
      <c r="A181" s="46">
        <v>41087</v>
      </c>
    </row>
    <row r="182" spans="1:1" x14ac:dyDescent="0.25">
      <c r="A182" s="46">
        <v>41088</v>
      </c>
    </row>
    <row r="183" spans="1:1" x14ac:dyDescent="0.25">
      <c r="A183" s="46">
        <v>41089</v>
      </c>
    </row>
    <row r="184" spans="1:1" x14ac:dyDescent="0.25">
      <c r="A184" s="46">
        <v>41090</v>
      </c>
    </row>
    <row r="185" spans="1:1" x14ac:dyDescent="0.25">
      <c r="A185" s="46">
        <v>41091</v>
      </c>
    </row>
    <row r="186" spans="1:1" x14ac:dyDescent="0.25">
      <c r="A186" s="46">
        <v>41092</v>
      </c>
    </row>
    <row r="187" spans="1:1" x14ac:dyDescent="0.25">
      <c r="A187" s="46">
        <v>41093</v>
      </c>
    </row>
    <row r="188" spans="1:1" x14ac:dyDescent="0.25">
      <c r="A188" s="46">
        <v>41094</v>
      </c>
    </row>
    <row r="189" spans="1:1" x14ac:dyDescent="0.25">
      <c r="A189" s="46">
        <v>41095</v>
      </c>
    </row>
    <row r="190" spans="1:1" x14ac:dyDescent="0.25">
      <c r="A190" s="46">
        <v>41096</v>
      </c>
    </row>
    <row r="191" spans="1:1" x14ac:dyDescent="0.25">
      <c r="A191" s="46">
        <v>41097</v>
      </c>
    </row>
    <row r="192" spans="1:1" x14ac:dyDescent="0.25">
      <c r="A192" s="46">
        <v>41098</v>
      </c>
    </row>
    <row r="193" spans="1:1" x14ac:dyDescent="0.25">
      <c r="A193" s="46">
        <v>41099</v>
      </c>
    </row>
    <row r="194" spans="1:1" x14ac:dyDescent="0.25">
      <c r="A194" s="46">
        <v>41100</v>
      </c>
    </row>
    <row r="195" spans="1:1" x14ac:dyDescent="0.25">
      <c r="A195" s="46">
        <v>41101</v>
      </c>
    </row>
    <row r="196" spans="1:1" x14ac:dyDescent="0.25">
      <c r="A196" s="46">
        <v>41102</v>
      </c>
    </row>
    <row r="197" spans="1:1" x14ac:dyDescent="0.25">
      <c r="A197" s="46">
        <v>41103</v>
      </c>
    </row>
    <row r="198" spans="1:1" x14ac:dyDescent="0.25">
      <c r="A198" s="46">
        <v>41104</v>
      </c>
    </row>
    <row r="199" spans="1:1" x14ac:dyDescent="0.25">
      <c r="A199" s="46">
        <v>41105</v>
      </c>
    </row>
    <row r="200" spans="1:1" x14ac:dyDescent="0.25">
      <c r="A200" s="46">
        <v>41106</v>
      </c>
    </row>
    <row r="201" spans="1:1" x14ac:dyDescent="0.25">
      <c r="A201" s="46">
        <v>41107</v>
      </c>
    </row>
    <row r="202" spans="1:1" x14ac:dyDescent="0.25">
      <c r="A202" s="46">
        <v>41108</v>
      </c>
    </row>
    <row r="203" spans="1:1" x14ac:dyDescent="0.25">
      <c r="A203" s="46">
        <v>41109</v>
      </c>
    </row>
    <row r="204" spans="1:1" x14ac:dyDescent="0.25">
      <c r="A204" s="46">
        <v>41110</v>
      </c>
    </row>
    <row r="205" spans="1:1" x14ac:dyDescent="0.25">
      <c r="A205" s="46">
        <v>41111</v>
      </c>
    </row>
    <row r="206" spans="1:1" x14ac:dyDescent="0.25">
      <c r="A206" s="46">
        <v>41112</v>
      </c>
    </row>
    <row r="207" spans="1:1" x14ac:dyDescent="0.25">
      <c r="A207" s="46">
        <v>41113</v>
      </c>
    </row>
    <row r="208" spans="1:1" x14ac:dyDescent="0.25">
      <c r="A208" s="46">
        <v>41114</v>
      </c>
    </row>
    <row r="209" spans="1:1" x14ac:dyDescent="0.25">
      <c r="A209" s="46">
        <v>41115</v>
      </c>
    </row>
    <row r="210" spans="1:1" x14ac:dyDescent="0.25">
      <c r="A210" s="46">
        <v>41116</v>
      </c>
    </row>
    <row r="211" spans="1:1" x14ac:dyDescent="0.25">
      <c r="A211" s="46">
        <v>41117</v>
      </c>
    </row>
    <row r="212" spans="1:1" x14ac:dyDescent="0.25">
      <c r="A212" s="46">
        <v>41118</v>
      </c>
    </row>
    <row r="213" spans="1:1" x14ac:dyDescent="0.25">
      <c r="A213" s="46">
        <v>41119</v>
      </c>
    </row>
    <row r="214" spans="1:1" x14ac:dyDescent="0.25">
      <c r="A214" s="46">
        <v>41120</v>
      </c>
    </row>
    <row r="215" spans="1:1" x14ac:dyDescent="0.25">
      <c r="A215" s="46">
        <v>41121</v>
      </c>
    </row>
    <row r="216" spans="1:1" x14ac:dyDescent="0.25">
      <c r="A216" s="46">
        <v>41122</v>
      </c>
    </row>
    <row r="217" spans="1:1" x14ac:dyDescent="0.25">
      <c r="A217" s="46">
        <v>41123</v>
      </c>
    </row>
    <row r="218" spans="1:1" x14ac:dyDescent="0.25">
      <c r="A218" s="46">
        <v>41124</v>
      </c>
    </row>
    <row r="219" spans="1:1" x14ac:dyDescent="0.25">
      <c r="A219" s="46">
        <v>41125</v>
      </c>
    </row>
    <row r="220" spans="1:1" x14ac:dyDescent="0.25">
      <c r="A220" s="46">
        <v>41126</v>
      </c>
    </row>
    <row r="221" spans="1:1" x14ac:dyDescent="0.25">
      <c r="A221" s="46">
        <v>41127</v>
      </c>
    </row>
    <row r="222" spans="1:1" x14ac:dyDescent="0.25">
      <c r="A222" s="46">
        <v>41128</v>
      </c>
    </row>
    <row r="223" spans="1:1" x14ac:dyDescent="0.25">
      <c r="A223" s="46">
        <v>41129</v>
      </c>
    </row>
    <row r="224" spans="1:1" x14ac:dyDescent="0.25">
      <c r="A224" s="46">
        <v>41130</v>
      </c>
    </row>
    <row r="225" spans="1:1" x14ac:dyDescent="0.25">
      <c r="A225" s="46">
        <v>41131</v>
      </c>
    </row>
    <row r="226" spans="1:1" x14ac:dyDescent="0.25">
      <c r="A226" s="46">
        <v>41132</v>
      </c>
    </row>
    <row r="227" spans="1:1" x14ac:dyDescent="0.25">
      <c r="A227" s="46">
        <v>41133</v>
      </c>
    </row>
    <row r="228" spans="1:1" x14ac:dyDescent="0.25">
      <c r="A228" s="46">
        <v>41134</v>
      </c>
    </row>
    <row r="229" spans="1:1" x14ac:dyDescent="0.25">
      <c r="A229" s="46">
        <v>41135</v>
      </c>
    </row>
    <row r="230" spans="1:1" x14ac:dyDescent="0.25">
      <c r="A230" s="46">
        <v>41136</v>
      </c>
    </row>
    <row r="231" spans="1:1" x14ac:dyDescent="0.25">
      <c r="A231" s="46">
        <v>41137</v>
      </c>
    </row>
    <row r="232" spans="1:1" x14ac:dyDescent="0.25">
      <c r="A232" s="46">
        <v>41138</v>
      </c>
    </row>
    <row r="233" spans="1:1" x14ac:dyDescent="0.25">
      <c r="A233" s="46">
        <v>41139</v>
      </c>
    </row>
    <row r="234" spans="1:1" x14ac:dyDescent="0.25">
      <c r="A234" s="46">
        <v>41140</v>
      </c>
    </row>
    <row r="235" spans="1:1" x14ac:dyDescent="0.25">
      <c r="A235" s="46">
        <v>41141</v>
      </c>
    </row>
    <row r="236" spans="1:1" x14ac:dyDescent="0.25">
      <c r="A236" s="46">
        <v>41142</v>
      </c>
    </row>
    <row r="237" spans="1:1" x14ac:dyDescent="0.25">
      <c r="A237" s="46">
        <v>41143</v>
      </c>
    </row>
    <row r="238" spans="1:1" x14ac:dyDescent="0.25">
      <c r="A238" s="46">
        <v>41144</v>
      </c>
    </row>
    <row r="239" spans="1:1" x14ac:dyDescent="0.25">
      <c r="A239" s="46">
        <v>41145</v>
      </c>
    </row>
    <row r="240" spans="1:1" x14ac:dyDescent="0.25">
      <c r="A240" s="46">
        <v>41146</v>
      </c>
    </row>
    <row r="241" spans="1:1" x14ac:dyDescent="0.25">
      <c r="A241" s="46">
        <v>41147</v>
      </c>
    </row>
    <row r="242" spans="1:1" x14ac:dyDescent="0.25">
      <c r="A242" s="46">
        <v>41148</v>
      </c>
    </row>
    <row r="243" spans="1:1" x14ac:dyDescent="0.25">
      <c r="A243" s="46">
        <v>41149</v>
      </c>
    </row>
    <row r="244" spans="1:1" x14ac:dyDescent="0.25">
      <c r="A244" s="46">
        <v>41150</v>
      </c>
    </row>
    <row r="245" spans="1:1" x14ac:dyDescent="0.25">
      <c r="A245" s="46">
        <v>41151</v>
      </c>
    </row>
    <row r="246" spans="1:1" x14ac:dyDescent="0.25">
      <c r="A246" s="46">
        <v>41152</v>
      </c>
    </row>
    <row r="247" spans="1:1" x14ac:dyDescent="0.25">
      <c r="A247" s="46">
        <v>41153</v>
      </c>
    </row>
    <row r="248" spans="1:1" x14ac:dyDescent="0.25">
      <c r="A248" s="46">
        <v>41154</v>
      </c>
    </row>
    <row r="249" spans="1:1" x14ac:dyDescent="0.25">
      <c r="A249" s="46">
        <v>41155</v>
      </c>
    </row>
    <row r="250" spans="1:1" x14ac:dyDescent="0.25">
      <c r="A250" s="46">
        <v>41156</v>
      </c>
    </row>
    <row r="251" spans="1:1" x14ac:dyDescent="0.25">
      <c r="A251" s="46">
        <v>41157</v>
      </c>
    </row>
    <row r="252" spans="1:1" x14ac:dyDescent="0.25">
      <c r="A252" s="46">
        <v>41158</v>
      </c>
    </row>
    <row r="253" spans="1:1" x14ac:dyDescent="0.25">
      <c r="A253" s="46">
        <v>41159</v>
      </c>
    </row>
    <row r="254" spans="1:1" x14ac:dyDescent="0.25">
      <c r="A254" s="46">
        <v>41160</v>
      </c>
    </row>
    <row r="255" spans="1:1" x14ac:dyDescent="0.25">
      <c r="A255" s="46">
        <v>41161</v>
      </c>
    </row>
    <row r="256" spans="1:1" x14ac:dyDescent="0.25">
      <c r="A256" s="46">
        <v>41162</v>
      </c>
    </row>
    <row r="257" spans="1:1" x14ac:dyDescent="0.25">
      <c r="A257" s="46">
        <v>41163</v>
      </c>
    </row>
    <row r="258" spans="1:1" x14ac:dyDescent="0.25">
      <c r="A258" s="46">
        <v>41164</v>
      </c>
    </row>
    <row r="259" spans="1:1" x14ac:dyDescent="0.25">
      <c r="A259" s="46">
        <v>41165</v>
      </c>
    </row>
    <row r="260" spans="1:1" x14ac:dyDescent="0.25">
      <c r="A260" s="46">
        <v>41166</v>
      </c>
    </row>
    <row r="261" spans="1:1" x14ac:dyDescent="0.25">
      <c r="A261" s="46">
        <v>41167</v>
      </c>
    </row>
    <row r="262" spans="1:1" x14ac:dyDescent="0.25">
      <c r="A262" s="46">
        <v>41168</v>
      </c>
    </row>
    <row r="263" spans="1:1" x14ac:dyDescent="0.25">
      <c r="A263" s="46">
        <v>41169</v>
      </c>
    </row>
    <row r="264" spans="1:1" x14ac:dyDescent="0.25">
      <c r="A264" s="46">
        <v>41170</v>
      </c>
    </row>
    <row r="265" spans="1:1" x14ac:dyDescent="0.25">
      <c r="A265" s="46">
        <v>41171</v>
      </c>
    </row>
    <row r="266" spans="1:1" x14ac:dyDescent="0.25">
      <c r="A266" s="46">
        <v>41172</v>
      </c>
    </row>
    <row r="267" spans="1:1" x14ac:dyDescent="0.25">
      <c r="A267" s="46">
        <v>41173</v>
      </c>
    </row>
    <row r="268" spans="1:1" x14ac:dyDescent="0.25">
      <c r="A268" s="46">
        <v>41174</v>
      </c>
    </row>
    <row r="269" spans="1:1" x14ac:dyDescent="0.25">
      <c r="A269" s="46">
        <v>41175</v>
      </c>
    </row>
    <row r="270" spans="1:1" x14ac:dyDescent="0.25">
      <c r="A270" s="46">
        <v>41176</v>
      </c>
    </row>
    <row r="271" spans="1:1" x14ac:dyDescent="0.25">
      <c r="A271" s="46">
        <v>41177</v>
      </c>
    </row>
    <row r="272" spans="1:1" x14ac:dyDescent="0.25">
      <c r="A272" s="46">
        <v>41178</v>
      </c>
    </row>
    <row r="273" spans="1:1" x14ac:dyDescent="0.25">
      <c r="A273" s="46">
        <v>41179</v>
      </c>
    </row>
    <row r="274" spans="1:1" x14ac:dyDescent="0.25">
      <c r="A274" s="46">
        <v>41180</v>
      </c>
    </row>
    <row r="275" spans="1:1" x14ac:dyDescent="0.25">
      <c r="A275" s="46">
        <v>41181</v>
      </c>
    </row>
    <row r="276" spans="1:1" x14ac:dyDescent="0.25">
      <c r="A276" s="46">
        <v>41182</v>
      </c>
    </row>
    <row r="277" spans="1:1" x14ac:dyDescent="0.25">
      <c r="A277" s="46">
        <v>41183</v>
      </c>
    </row>
    <row r="278" spans="1:1" x14ac:dyDescent="0.25">
      <c r="A278" s="46">
        <v>41184</v>
      </c>
    </row>
    <row r="279" spans="1:1" x14ac:dyDescent="0.25">
      <c r="A279" s="46">
        <v>41185</v>
      </c>
    </row>
    <row r="280" spans="1:1" x14ac:dyDescent="0.25">
      <c r="A280" s="46">
        <v>41186</v>
      </c>
    </row>
    <row r="281" spans="1:1" x14ac:dyDescent="0.25">
      <c r="A281" s="46">
        <v>41187</v>
      </c>
    </row>
    <row r="282" spans="1:1" x14ac:dyDescent="0.25">
      <c r="A282" s="46">
        <v>41188</v>
      </c>
    </row>
    <row r="283" spans="1:1" x14ac:dyDescent="0.25">
      <c r="A283" s="46">
        <v>41189</v>
      </c>
    </row>
    <row r="284" spans="1:1" x14ac:dyDescent="0.25">
      <c r="A284" s="46">
        <v>41190</v>
      </c>
    </row>
    <row r="285" spans="1:1" x14ac:dyDescent="0.25">
      <c r="A285" s="46">
        <v>41191</v>
      </c>
    </row>
    <row r="286" spans="1:1" x14ac:dyDescent="0.25">
      <c r="A286" s="46">
        <v>41192</v>
      </c>
    </row>
    <row r="287" spans="1:1" x14ac:dyDescent="0.25">
      <c r="A287" s="46">
        <v>41193</v>
      </c>
    </row>
    <row r="288" spans="1:1" x14ac:dyDescent="0.25">
      <c r="A288" s="46">
        <v>41194</v>
      </c>
    </row>
    <row r="289" spans="1:1" x14ac:dyDescent="0.25">
      <c r="A289" s="46">
        <v>41195</v>
      </c>
    </row>
    <row r="290" spans="1:1" x14ac:dyDescent="0.25">
      <c r="A290" s="46">
        <v>41196</v>
      </c>
    </row>
    <row r="291" spans="1:1" x14ac:dyDescent="0.25">
      <c r="A291" s="46">
        <v>41197</v>
      </c>
    </row>
    <row r="292" spans="1:1" x14ac:dyDescent="0.25">
      <c r="A292" s="46">
        <v>41198</v>
      </c>
    </row>
    <row r="293" spans="1:1" x14ac:dyDescent="0.25">
      <c r="A293" s="46">
        <v>41199</v>
      </c>
    </row>
    <row r="294" spans="1:1" x14ac:dyDescent="0.25">
      <c r="A294" s="46">
        <v>41200</v>
      </c>
    </row>
    <row r="295" spans="1:1" x14ac:dyDescent="0.25">
      <c r="A295" s="46">
        <v>41201</v>
      </c>
    </row>
    <row r="296" spans="1:1" x14ac:dyDescent="0.25">
      <c r="A296" s="46">
        <v>41202</v>
      </c>
    </row>
    <row r="297" spans="1:1" x14ac:dyDescent="0.25">
      <c r="A297" s="46">
        <v>41203</v>
      </c>
    </row>
    <row r="298" spans="1:1" x14ac:dyDescent="0.25">
      <c r="A298" s="46">
        <v>41204</v>
      </c>
    </row>
    <row r="299" spans="1:1" x14ac:dyDescent="0.25">
      <c r="A299" s="46">
        <v>41205</v>
      </c>
    </row>
    <row r="300" spans="1:1" x14ac:dyDescent="0.25">
      <c r="A300" s="46">
        <v>41206</v>
      </c>
    </row>
    <row r="301" spans="1:1" x14ac:dyDescent="0.25">
      <c r="A301" s="46">
        <v>41207</v>
      </c>
    </row>
    <row r="302" spans="1:1" x14ac:dyDescent="0.25">
      <c r="A302" s="46">
        <v>41208</v>
      </c>
    </row>
    <row r="303" spans="1:1" x14ac:dyDescent="0.25">
      <c r="A303" s="46">
        <v>41209</v>
      </c>
    </row>
    <row r="304" spans="1:1" x14ac:dyDescent="0.25">
      <c r="A304" s="46">
        <v>41210</v>
      </c>
    </row>
    <row r="305" spans="1:1" x14ac:dyDescent="0.25">
      <c r="A305" s="46">
        <v>41211</v>
      </c>
    </row>
    <row r="306" spans="1:1" x14ac:dyDescent="0.25">
      <c r="A306" s="46">
        <v>41212</v>
      </c>
    </row>
    <row r="307" spans="1:1" x14ac:dyDescent="0.25">
      <c r="A307" s="46">
        <v>41213</v>
      </c>
    </row>
    <row r="308" spans="1:1" x14ac:dyDescent="0.25">
      <c r="A308" s="46">
        <v>41214</v>
      </c>
    </row>
    <row r="309" spans="1:1" x14ac:dyDescent="0.25">
      <c r="A309" s="46">
        <v>41215</v>
      </c>
    </row>
    <row r="310" spans="1:1" x14ac:dyDescent="0.25">
      <c r="A310" s="46">
        <v>41216</v>
      </c>
    </row>
    <row r="311" spans="1:1" x14ac:dyDescent="0.25">
      <c r="A311" s="46">
        <v>41217</v>
      </c>
    </row>
    <row r="312" spans="1:1" x14ac:dyDescent="0.25">
      <c r="A312" s="46">
        <v>41218</v>
      </c>
    </row>
    <row r="313" spans="1:1" x14ac:dyDescent="0.25">
      <c r="A313" s="46">
        <v>41219</v>
      </c>
    </row>
    <row r="314" spans="1:1" x14ac:dyDescent="0.25">
      <c r="A314" s="46">
        <v>41220</v>
      </c>
    </row>
    <row r="315" spans="1:1" x14ac:dyDescent="0.25">
      <c r="A315" s="46">
        <v>41221</v>
      </c>
    </row>
    <row r="316" spans="1:1" x14ac:dyDescent="0.25">
      <c r="A316" s="46">
        <v>41222</v>
      </c>
    </row>
    <row r="317" spans="1:1" x14ac:dyDescent="0.25">
      <c r="A317" s="46">
        <v>41223</v>
      </c>
    </row>
    <row r="318" spans="1:1" x14ac:dyDescent="0.25">
      <c r="A318" s="46">
        <v>41224</v>
      </c>
    </row>
    <row r="319" spans="1:1" x14ac:dyDescent="0.25">
      <c r="A319" s="46">
        <v>41225</v>
      </c>
    </row>
    <row r="320" spans="1:1" x14ac:dyDescent="0.25">
      <c r="A320" s="46">
        <v>41226</v>
      </c>
    </row>
    <row r="321" spans="1:1" x14ac:dyDescent="0.25">
      <c r="A321" s="46">
        <v>41227</v>
      </c>
    </row>
    <row r="322" spans="1:1" x14ac:dyDescent="0.25">
      <c r="A322" s="46">
        <v>41228</v>
      </c>
    </row>
    <row r="323" spans="1:1" x14ac:dyDescent="0.25">
      <c r="A323" s="46">
        <v>41229</v>
      </c>
    </row>
    <row r="324" spans="1:1" x14ac:dyDescent="0.25">
      <c r="A324" s="46">
        <v>41230</v>
      </c>
    </row>
    <row r="325" spans="1:1" x14ac:dyDescent="0.25">
      <c r="A325" s="46">
        <v>41231</v>
      </c>
    </row>
    <row r="326" spans="1:1" x14ac:dyDescent="0.25">
      <c r="A326" s="46">
        <v>41232</v>
      </c>
    </row>
    <row r="327" spans="1:1" x14ac:dyDescent="0.25">
      <c r="A327" s="46">
        <v>41233</v>
      </c>
    </row>
    <row r="328" spans="1:1" x14ac:dyDescent="0.25">
      <c r="A328" s="46">
        <v>41234</v>
      </c>
    </row>
    <row r="329" spans="1:1" x14ac:dyDescent="0.25">
      <c r="A329" s="46">
        <v>41235</v>
      </c>
    </row>
    <row r="330" spans="1:1" x14ac:dyDescent="0.25">
      <c r="A330" s="46">
        <v>41236</v>
      </c>
    </row>
    <row r="331" spans="1:1" x14ac:dyDescent="0.25">
      <c r="A331" s="46">
        <v>41237</v>
      </c>
    </row>
    <row r="332" spans="1:1" x14ac:dyDescent="0.25">
      <c r="A332" s="46">
        <v>41238</v>
      </c>
    </row>
    <row r="333" spans="1:1" x14ac:dyDescent="0.25">
      <c r="A333" s="46">
        <v>41239</v>
      </c>
    </row>
    <row r="334" spans="1:1" x14ac:dyDescent="0.25">
      <c r="A334" s="46">
        <v>41240</v>
      </c>
    </row>
    <row r="335" spans="1:1" x14ac:dyDescent="0.25">
      <c r="A335" s="46">
        <v>41241</v>
      </c>
    </row>
    <row r="336" spans="1:1" x14ac:dyDescent="0.25">
      <c r="A336" s="46">
        <v>41242</v>
      </c>
    </row>
    <row r="337" spans="1:1" x14ac:dyDescent="0.25">
      <c r="A337" s="46">
        <v>41243</v>
      </c>
    </row>
    <row r="338" spans="1:1" x14ac:dyDescent="0.25">
      <c r="A338" s="46">
        <v>41244</v>
      </c>
    </row>
    <row r="339" spans="1:1" x14ac:dyDescent="0.25">
      <c r="A339" s="46">
        <v>41245</v>
      </c>
    </row>
    <row r="340" spans="1:1" x14ac:dyDescent="0.25">
      <c r="A340" s="46">
        <v>41246</v>
      </c>
    </row>
    <row r="341" spans="1:1" x14ac:dyDescent="0.25">
      <c r="A341" s="46">
        <v>41247</v>
      </c>
    </row>
    <row r="342" spans="1:1" x14ac:dyDescent="0.25">
      <c r="A342" s="46">
        <v>41248</v>
      </c>
    </row>
    <row r="343" spans="1:1" x14ac:dyDescent="0.25">
      <c r="A343" s="46">
        <v>41249</v>
      </c>
    </row>
    <row r="344" spans="1:1" x14ac:dyDescent="0.25">
      <c r="A344" s="46">
        <v>41250</v>
      </c>
    </row>
    <row r="345" spans="1:1" x14ac:dyDescent="0.25">
      <c r="A345" s="46">
        <v>41251</v>
      </c>
    </row>
    <row r="346" spans="1:1" x14ac:dyDescent="0.25">
      <c r="A346" s="46">
        <v>41252</v>
      </c>
    </row>
    <row r="347" spans="1:1" x14ac:dyDescent="0.25">
      <c r="A347" s="46">
        <v>41253</v>
      </c>
    </row>
    <row r="348" spans="1:1" x14ac:dyDescent="0.25">
      <c r="A348" s="46">
        <v>41254</v>
      </c>
    </row>
    <row r="349" spans="1:1" x14ac:dyDescent="0.25">
      <c r="A349" s="46">
        <v>41255</v>
      </c>
    </row>
    <row r="350" spans="1:1" x14ac:dyDescent="0.25">
      <c r="A350" s="46">
        <v>41256</v>
      </c>
    </row>
    <row r="351" spans="1:1" x14ac:dyDescent="0.25">
      <c r="A351" s="46">
        <v>41257</v>
      </c>
    </row>
    <row r="352" spans="1:1" x14ac:dyDescent="0.25">
      <c r="A352" s="46">
        <v>41258</v>
      </c>
    </row>
    <row r="353" spans="1:1" x14ac:dyDescent="0.25">
      <c r="A353" s="46">
        <v>41259</v>
      </c>
    </row>
    <row r="354" spans="1:1" x14ac:dyDescent="0.25">
      <c r="A354" s="46">
        <v>41260</v>
      </c>
    </row>
    <row r="355" spans="1:1" x14ac:dyDescent="0.25">
      <c r="A355" s="46">
        <v>41261</v>
      </c>
    </row>
    <row r="356" spans="1:1" x14ac:dyDescent="0.25">
      <c r="A356" s="46">
        <v>41262</v>
      </c>
    </row>
    <row r="357" spans="1:1" x14ac:dyDescent="0.25">
      <c r="A357" s="46">
        <v>41263</v>
      </c>
    </row>
    <row r="358" spans="1:1" x14ac:dyDescent="0.25">
      <c r="A358" s="46">
        <v>41264</v>
      </c>
    </row>
    <row r="359" spans="1:1" x14ac:dyDescent="0.25">
      <c r="A359" s="46">
        <v>41265</v>
      </c>
    </row>
    <row r="360" spans="1:1" x14ac:dyDescent="0.25">
      <c r="A360" s="46">
        <v>41266</v>
      </c>
    </row>
    <row r="361" spans="1:1" x14ac:dyDescent="0.25">
      <c r="A361" s="46">
        <v>41267</v>
      </c>
    </row>
    <row r="362" spans="1:1" x14ac:dyDescent="0.25">
      <c r="A362" s="46">
        <v>41268</v>
      </c>
    </row>
    <row r="363" spans="1:1" x14ac:dyDescent="0.25">
      <c r="A363" s="46">
        <v>41269</v>
      </c>
    </row>
    <row r="364" spans="1:1" x14ac:dyDescent="0.25">
      <c r="A364" s="46">
        <v>41270</v>
      </c>
    </row>
    <row r="365" spans="1:1" x14ac:dyDescent="0.25">
      <c r="A365" s="46">
        <v>41271</v>
      </c>
    </row>
    <row r="366" spans="1:1" x14ac:dyDescent="0.25">
      <c r="A366" s="46">
        <v>41272</v>
      </c>
    </row>
    <row r="367" spans="1:1" x14ac:dyDescent="0.25">
      <c r="A367" s="46">
        <v>41273</v>
      </c>
    </row>
    <row r="368" spans="1:1" x14ac:dyDescent="0.25">
      <c r="A368" s="46">
        <v>41274</v>
      </c>
    </row>
    <row r="369" spans="1:1" x14ac:dyDescent="0.25">
      <c r="A369" s="46">
        <v>41275</v>
      </c>
    </row>
    <row r="370" spans="1:1" x14ac:dyDescent="0.25">
      <c r="A370" s="46">
        <v>41276</v>
      </c>
    </row>
    <row r="371" spans="1:1" x14ac:dyDescent="0.25">
      <c r="A371" s="46">
        <v>41277</v>
      </c>
    </row>
    <row r="372" spans="1:1" x14ac:dyDescent="0.25">
      <c r="A372" s="46">
        <v>41278</v>
      </c>
    </row>
    <row r="373" spans="1:1" x14ac:dyDescent="0.25">
      <c r="A373" s="46">
        <v>41279</v>
      </c>
    </row>
    <row r="374" spans="1:1" x14ac:dyDescent="0.25">
      <c r="A374" s="46">
        <v>41280</v>
      </c>
    </row>
    <row r="375" spans="1:1" x14ac:dyDescent="0.25">
      <c r="A375" s="46">
        <v>41281</v>
      </c>
    </row>
    <row r="376" spans="1:1" x14ac:dyDescent="0.25">
      <c r="A376" s="46">
        <v>41282</v>
      </c>
    </row>
    <row r="377" spans="1:1" x14ac:dyDescent="0.25">
      <c r="A377" s="46">
        <v>41283</v>
      </c>
    </row>
    <row r="378" spans="1:1" x14ac:dyDescent="0.25">
      <c r="A378" s="46">
        <v>41284</v>
      </c>
    </row>
    <row r="379" spans="1:1" x14ac:dyDescent="0.25">
      <c r="A379" s="46">
        <v>41285</v>
      </c>
    </row>
    <row r="380" spans="1:1" x14ac:dyDescent="0.25">
      <c r="A380" s="46">
        <v>41286</v>
      </c>
    </row>
    <row r="381" spans="1:1" x14ac:dyDescent="0.25">
      <c r="A381" s="46">
        <v>41287</v>
      </c>
    </row>
    <row r="382" spans="1:1" x14ac:dyDescent="0.25">
      <c r="A382" s="46">
        <v>41288</v>
      </c>
    </row>
    <row r="383" spans="1:1" x14ac:dyDescent="0.25">
      <c r="A383" s="46">
        <v>41289</v>
      </c>
    </row>
    <row r="384" spans="1:1" x14ac:dyDescent="0.25">
      <c r="A384" s="46">
        <v>41290</v>
      </c>
    </row>
    <row r="385" spans="1:1" x14ac:dyDescent="0.25">
      <c r="A385" s="46">
        <v>41291</v>
      </c>
    </row>
    <row r="386" spans="1:1" x14ac:dyDescent="0.25">
      <c r="A386" s="46">
        <v>41292</v>
      </c>
    </row>
    <row r="387" spans="1:1" x14ac:dyDescent="0.25">
      <c r="A387" s="46">
        <v>41293</v>
      </c>
    </row>
    <row r="388" spans="1:1" x14ac:dyDescent="0.25">
      <c r="A388" s="46">
        <v>41294</v>
      </c>
    </row>
    <row r="389" spans="1:1" x14ac:dyDescent="0.25">
      <c r="A389" s="46">
        <v>41295</v>
      </c>
    </row>
    <row r="390" spans="1:1" x14ac:dyDescent="0.25">
      <c r="A390" s="46">
        <v>41296</v>
      </c>
    </row>
    <row r="391" spans="1:1" x14ac:dyDescent="0.25">
      <c r="A391" s="46">
        <v>41297</v>
      </c>
    </row>
    <row r="392" spans="1:1" x14ac:dyDescent="0.25">
      <c r="A392" s="46">
        <v>41298</v>
      </c>
    </row>
    <row r="393" spans="1:1" x14ac:dyDescent="0.25">
      <c r="A393" s="46">
        <v>41299</v>
      </c>
    </row>
    <row r="394" spans="1:1" x14ac:dyDescent="0.25">
      <c r="A394" s="46">
        <v>41300</v>
      </c>
    </row>
    <row r="395" spans="1:1" x14ac:dyDescent="0.25">
      <c r="A395" s="46">
        <v>41301</v>
      </c>
    </row>
    <row r="396" spans="1:1" x14ac:dyDescent="0.25">
      <c r="A396" s="46">
        <v>41302</v>
      </c>
    </row>
    <row r="397" spans="1:1" x14ac:dyDescent="0.25">
      <c r="A397" s="46">
        <v>41303</v>
      </c>
    </row>
    <row r="398" spans="1:1" x14ac:dyDescent="0.25">
      <c r="A398" s="46">
        <v>41304</v>
      </c>
    </row>
    <row r="399" spans="1:1" x14ac:dyDescent="0.25">
      <c r="A399" s="46">
        <v>41305</v>
      </c>
    </row>
    <row r="400" spans="1:1" x14ac:dyDescent="0.25">
      <c r="A400" s="46">
        <v>41306</v>
      </c>
    </row>
    <row r="401" spans="1:1" x14ac:dyDescent="0.25">
      <c r="A401" s="46">
        <v>41307</v>
      </c>
    </row>
    <row r="402" spans="1:1" x14ac:dyDescent="0.25">
      <c r="A402" s="46">
        <v>41308</v>
      </c>
    </row>
    <row r="403" spans="1:1" x14ac:dyDescent="0.25">
      <c r="A403" s="46">
        <v>41309</v>
      </c>
    </row>
    <row r="404" spans="1:1" x14ac:dyDescent="0.25">
      <c r="A404" s="46">
        <v>41310</v>
      </c>
    </row>
    <row r="405" spans="1:1" x14ac:dyDescent="0.25">
      <c r="A405" s="46">
        <v>41311</v>
      </c>
    </row>
    <row r="406" spans="1:1" x14ac:dyDescent="0.25">
      <c r="A406" s="46">
        <v>41312</v>
      </c>
    </row>
    <row r="407" spans="1:1" x14ac:dyDescent="0.25">
      <c r="A407" s="46">
        <v>41313</v>
      </c>
    </row>
    <row r="408" spans="1:1" x14ac:dyDescent="0.25">
      <c r="A408" s="46">
        <v>41314</v>
      </c>
    </row>
    <row r="409" spans="1:1" x14ac:dyDescent="0.25">
      <c r="A409" s="46">
        <v>41315</v>
      </c>
    </row>
    <row r="410" spans="1:1" x14ac:dyDescent="0.25">
      <c r="A410" s="46">
        <v>41316</v>
      </c>
    </row>
    <row r="411" spans="1:1" x14ac:dyDescent="0.25">
      <c r="A411" s="46">
        <v>41317</v>
      </c>
    </row>
    <row r="412" spans="1:1" x14ac:dyDescent="0.25">
      <c r="A412" s="46">
        <v>41318</v>
      </c>
    </row>
    <row r="413" spans="1:1" x14ac:dyDescent="0.25">
      <c r="A413" s="46">
        <v>41319</v>
      </c>
    </row>
    <row r="414" spans="1:1" x14ac:dyDescent="0.25">
      <c r="A414" s="46">
        <v>41320</v>
      </c>
    </row>
    <row r="415" spans="1:1" x14ac:dyDescent="0.25">
      <c r="A415" s="46">
        <v>41321</v>
      </c>
    </row>
    <row r="416" spans="1:1" x14ac:dyDescent="0.25">
      <c r="A416" s="46">
        <v>41322</v>
      </c>
    </row>
    <row r="417" spans="1:1" x14ac:dyDescent="0.25">
      <c r="A417" s="46">
        <v>41323</v>
      </c>
    </row>
    <row r="418" spans="1:1" x14ac:dyDescent="0.25">
      <c r="A418" s="46">
        <v>41324</v>
      </c>
    </row>
    <row r="419" spans="1:1" x14ac:dyDescent="0.25">
      <c r="A419" s="46">
        <v>41325</v>
      </c>
    </row>
    <row r="420" spans="1:1" x14ac:dyDescent="0.25">
      <c r="A420" s="46">
        <v>41326</v>
      </c>
    </row>
    <row r="421" spans="1:1" x14ac:dyDescent="0.25">
      <c r="A421" s="46">
        <v>41327</v>
      </c>
    </row>
    <row r="422" spans="1:1" x14ac:dyDescent="0.25">
      <c r="A422" s="46">
        <v>41328</v>
      </c>
    </row>
    <row r="423" spans="1:1" x14ac:dyDescent="0.25">
      <c r="A423" s="46">
        <v>41329</v>
      </c>
    </row>
    <row r="424" spans="1:1" x14ac:dyDescent="0.25">
      <c r="A424" s="46">
        <v>41330</v>
      </c>
    </row>
    <row r="425" spans="1:1" x14ac:dyDescent="0.25">
      <c r="A425" s="46">
        <v>41331</v>
      </c>
    </row>
    <row r="426" spans="1:1" x14ac:dyDescent="0.25">
      <c r="A426" s="46">
        <v>41332</v>
      </c>
    </row>
    <row r="427" spans="1:1" x14ac:dyDescent="0.25">
      <c r="A427" s="46">
        <v>41333</v>
      </c>
    </row>
    <row r="428" spans="1:1" x14ac:dyDescent="0.25">
      <c r="A428" s="46">
        <v>41334</v>
      </c>
    </row>
    <row r="429" spans="1:1" x14ac:dyDescent="0.25">
      <c r="A429" s="46">
        <v>41335</v>
      </c>
    </row>
    <row r="430" spans="1:1" x14ac:dyDescent="0.25">
      <c r="A430" s="46">
        <v>41336</v>
      </c>
    </row>
    <row r="431" spans="1:1" x14ac:dyDescent="0.25">
      <c r="A431" s="46">
        <v>41337</v>
      </c>
    </row>
    <row r="432" spans="1:1" x14ac:dyDescent="0.25">
      <c r="A432" s="46">
        <v>41338</v>
      </c>
    </row>
    <row r="433" spans="1:1" x14ac:dyDescent="0.25">
      <c r="A433" s="46">
        <v>41339</v>
      </c>
    </row>
    <row r="434" spans="1:1" x14ac:dyDescent="0.25">
      <c r="A434" s="46">
        <v>41340</v>
      </c>
    </row>
    <row r="435" spans="1:1" x14ac:dyDescent="0.25">
      <c r="A435" s="46">
        <v>41341</v>
      </c>
    </row>
    <row r="436" spans="1:1" x14ac:dyDescent="0.25">
      <c r="A436" s="46">
        <v>41342</v>
      </c>
    </row>
    <row r="437" spans="1:1" x14ac:dyDescent="0.25">
      <c r="A437" s="46">
        <v>41343</v>
      </c>
    </row>
    <row r="438" spans="1:1" x14ac:dyDescent="0.25">
      <c r="A438" s="46">
        <v>41344</v>
      </c>
    </row>
    <row r="439" spans="1:1" x14ac:dyDescent="0.25">
      <c r="A439" s="46">
        <v>41345</v>
      </c>
    </row>
    <row r="440" spans="1:1" x14ac:dyDescent="0.25">
      <c r="A440" s="46">
        <v>41346</v>
      </c>
    </row>
    <row r="441" spans="1:1" x14ac:dyDescent="0.25">
      <c r="A441" s="46">
        <v>41347</v>
      </c>
    </row>
    <row r="442" spans="1:1" x14ac:dyDescent="0.25">
      <c r="A442" s="46">
        <v>41348</v>
      </c>
    </row>
    <row r="443" spans="1:1" x14ac:dyDescent="0.25">
      <c r="A443" s="46">
        <v>41349</v>
      </c>
    </row>
    <row r="444" spans="1:1" x14ac:dyDescent="0.25">
      <c r="A444" s="46">
        <v>41350</v>
      </c>
    </row>
    <row r="445" spans="1:1" x14ac:dyDescent="0.25">
      <c r="A445" s="46">
        <v>41351</v>
      </c>
    </row>
    <row r="446" spans="1:1" x14ac:dyDescent="0.25">
      <c r="A446" s="46">
        <v>41352</v>
      </c>
    </row>
    <row r="447" spans="1:1" x14ac:dyDescent="0.25">
      <c r="A447" s="46">
        <v>41353</v>
      </c>
    </row>
    <row r="448" spans="1:1" x14ac:dyDescent="0.25">
      <c r="A448" s="46">
        <v>41354</v>
      </c>
    </row>
    <row r="449" spans="1:1" x14ac:dyDescent="0.25">
      <c r="A449" s="46">
        <v>41355</v>
      </c>
    </row>
    <row r="450" spans="1:1" x14ac:dyDescent="0.25">
      <c r="A450" s="46">
        <v>41356</v>
      </c>
    </row>
    <row r="451" spans="1:1" x14ac:dyDescent="0.25">
      <c r="A451" s="46">
        <v>41357</v>
      </c>
    </row>
    <row r="452" spans="1:1" x14ac:dyDescent="0.25">
      <c r="A452" s="46">
        <v>41358</v>
      </c>
    </row>
    <row r="453" spans="1:1" x14ac:dyDescent="0.25">
      <c r="A453" s="46">
        <v>41359</v>
      </c>
    </row>
    <row r="454" spans="1:1" x14ac:dyDescent="0.25">
      <c r="A454" s="46">
        <v>41360</v>
      </c>
    </row>
    <row r="455" spans="1:1" x14ac:dyDescent="0.25">
      <c r="A455" s="46">
        <v>41361</v>
      </c>
    </row>
    <row r="456" spans="1:1" x14ac:dyDescent="0.25">
      <c r="A456" s="46">
        <v>41362</v>
      </c>
    </row>
    <row r="457" spans="1:1" x14ac:dyDescent="0.25">
      <c r="A457" s="46">
        <v>41363</v>
      </c>
    </row>
    <row r="458" spans="1:1" x14ac:dyDescent="0.25">
      <c r="A458" s="46">
        <v>41364</v>
      </c>
    </row>
    <row r="459" spans="1:1" x14ac:dyDescent="0.25">
      <c r="A459" s="46">
        <v>41365</v>
      </c>
    </row>
    <row r="460" spans="1:1" x14ac:dyDescent="0.25">
      <c r="A460" s="46">
        <v>41366</v>
      </c>
    </row>
    <row r="461" spans="1:1" x14ac:dyDescent="0.25">
      <c r="A461" s="46">
        <v>41367</v>
      </c>
    </row>
    <row r="462" spans="1:1" x14ac:dyDescent="0.25">
      <c r="A462" s="46">
        <v>41368</v>
      </c>
    </row>
    <row r="463" spans="1:1" x14ac:dyDescent="0.25">
      <c r="A463" s="46">
        <v>41369</v>
      </c>
    </row>
    <row r="464" spans="1:1" x14ac:dyDescent="0.25">
      <c r="A464" s="46">
        <v>41370</v>
      </c>
    </row>
    <row r="465" spans="1:1" x14ac:dyDescent="0.25">
      <c r="A465" s="46">
        <v>41371</v>
      </c>
    </row>
    <row r="466" spans="1:1" x14ac:dyDescent="0.25">
      <c r="A466" s="46">
        <v>41372</v>
      </c>
    </row>
    <row r="467" spans="1:1" x14ac:dyDescent="0.25">
      <c r="A467" s="46">
        <v>41373</v>
      </c>
    </row>
    <row r="468" spans="1:1" x14ac:dyDescent="0.25">
      <c r="A468" s="46">
        <v>41374</v>
      </c>
    </row>
    <row r="469" spans="1:1" x14ac:dyDescent="0.25">
      <c r="A469" s="46">
        <v>41375</v>
      </c>
    </row>
    <row r="470" spans="1:1" x14ac:dyDescent="0.25">
      <c r="A470" s="46">
        <v>41376</v>
      </c>
    </row>
    <row r="471" spans="1:1" x14ac:dyDescent="0.25">
      <c r="A471" s="46">
        <v>41377</v>
      </c>
    </row>
    <row r="472" spans="1:1" x14ac:dyDescent="0.25">
      <c r="A472" s="46">
        <v>41378</v>
      </c>
    </row>
    <row r="473" spans="1:1" x14ac:dyDescent="0.25">
      <c r="A473" s="46">
        <v>41379</v>
      </c>
    </row>
    <row r="474" spans="1:1" x14ac:dyDescent="0.25">
      <c r="A474" s="46">
        <v>41380</v>
      </c>
    </row>
    <row r="475" spans="1:1" x14ac:dyDescent="0.25">
      <c r="A475" s="46">
        <v>41381</v>
      </c>
    </row>
    <row r="476" spans="1:1" x14ac:dyDescent="0.25">
      <c r="A476" s="46">
        <v>41382</v>
      </c>
    </row>
    <row r="477" spans="1:1" x14ac:dyDescent="0.25">
      <c r="A477" s="46">
        <v>41383</v>
      </c>
    </row>
    <row r="478" spans="1:1" x14ac:dyDescent="0.25">
      <c r="A478" s="46">
        <v>41384</v>
      </c>
    </row>
    <row r="479" spans="1:1" x14ac:dyDescent="0.25">
      <c r="A479" s="46">
        <v>41385</v>
      </c>
    </row>
    <row r="480" spans="1:1" x14ac:dyDescent="0.25">
      <c r="A480" s="46">
        <v>41386</v>
      </c>
    </row>
    <row r="481" spans="1:1" x14ac:dyDescent="0.25">
      <c r="A481" s="46">
        <v>41387</v>
      </c>
    </row>
    <row r="482" spans="1:1" x14ac:dyDescent="0.25">
      <c r="A482" s="46">
        <v>41388</v>
      </c>
    </row>
    <row r="483" spans="1:1" x14ac:dyDescent="0.25">
      <c r="A483" s="46">
        <v>41389</v>
      </c>
    </row>
    <row r="484" spans="1:1" x14ac:dyDescent="0.25">
      <c r="A484" s="46">
        <v>41390</v>
      </c>
    </row>
    <row r="485" spans="1:1" x14ac:dyDescent="0.25">
      <c r="A485" s="46">
        <v>41391</v>
      </c>
    </row>
    <row r="486" spans="1:1" x14ac:dyDescent="0.25">
      <c r="A486" s="46">
        <v>41392</v>
      </c>
    </row>
    <row r="487" spans="1:1" x14ac:dyDescent="0.25">
      <c r="A487" s="46">
        <v>41393</v>
      </c>
    </row>
    <row r="488" spans="1:1" x14ac:dyDescent="0.25">
      <c r="A488" s="46">
        <v>41394</v>
      </c>
    </row>
    <row r="489" spans="1:1" x14ac:dyDescent="0.25">
      <c r="A489" s="46">
        <v>41395</v>
      </c>
    </row>
    <row r="490" spans="1:1" x14ac:dyDescent="0.25">
      <c r="A490" s="46">
        <v>41396</v>
      </c>
    </row>
    <row r="491" spans="1:1" x14ac:dyDescent="0.25">
      <c r="A491" s="46">
        <v>41397</v>
      </c>
    </row>
    <row r="492" spans="1:1" x14ac:dyDescent="0.25">
      <c r="A492" s="46">
        <v>41398</v>
      </c>
    </row>
    <row r="493" spans="1:1" x14ac:dyDescent="0.25">
      <c r="A493" s="46">
        <v>41399</v>
      </c>
    </row>
    <row r="494" spans="1:1" x14ac:dyDescent="0.25">
      <c r="A494" s="46">
        <v>41400</v>
      </c>
    </row>
    <row r="495" spans="1:1" x14ac:dyDescent="0.25">
      <c r="A495" s="46">
        <v>41401</v>
      </c>
    </row>
    <row r="496" spans="1:1" x14ac:dyDescent="0.25">
      <c r="A496" s="46">
        <v>41402</v>
      </c>
    </row>
    <row r="497" spans="1:1" x14ac:dyDescent="0.25">
      <c r="A497" s="46">
        <v>41403</v>
      </c>
    </row>
    <row r="498" spans="1:1" x14ac:dyDescent="0.25">
      <c r="A498" s="46">
        <v>41404</v>
      </c>
    </row>
    <row r="499" spans="1:1" x14ac:dyDescent="0.25">
      <c r="A499" s="46">
        <v>41405</v>
      </c>
    </row>
    <row r="500" spans="1:1" x14ac:dyDescent="0.25">
      <c r="A500" s="46">
        <v>41406</v>
      </c>
    </row>
    <row r="501" spans="1:1" x14ac:dyDescent="0.25">
      <c r="A501" s="46">
        <v>41407</v>
      </c>
    </row>
    <row r="502" spans="1:1" x14ac:dyDescent="0.25">
      <c r="A502" s="46">
        <v>41408</v>
      </c>
    </row>
    <row r="503" spans="1:1" x14ac:dyDescent="0.25">
      <c r="A503" s="46">
        <v>41409</v>
      </c>
    </row>
    <row r="504" spans="1:1" x14ac:dyDescent="0.25">
      <c r="A504" s="46">
        <v>41410</v>
      </c>
    </row>
    <row r="505" spans="1:1" x14ac:dyDescent="0.25">
      <c r="A505" s="46">
        <v>41411</v>
      </c>
    </row>
    <row r="506" spans="1:1" x14ac:dyDescent="0.25">
      <c r="A506" s="46">
        <v>41412</v>
      </c>
    </row>
    <row r="507" spans="1:1" x14ac:dyDescent="0.25">
      <c r="A507" s="46">
        <v>41413</v>
      </c>
    </row>
    <row r="508" spans="1:1" x14ac:dyDescent="0.25">
      <c r="A508" s="46">
        <v>41414</v>
      </c>
    </row>
    <row r="509" spans="1:1" x14ac:dyDescent="0.25">
      <c r="A509" s="46">
        <v>41415</v>
      </c>
    </row>
    <row r="510" spans="1:1" x14ac:dyDescent="0.25">
      <c r="A510" s="46">
        <v>41416</v>
      </c>
    </row>
    <row r="511" spans="1:1" x14ac:dyDescent="0.25">
      <c r="A511" s="46">
        <v>41417</v>
      </c>
    </row>
    <row r="512" spans="1:1" x14ac:dyDescent="0.25">
      <c r="A512" s="46">
        <v>41418</v>
      </c>
    </row>
    <row r="513" spans="1:1" x14ac:dyDescent="0.25">
      <c r="A513" s="46">
        <v>41419</v>
      </c>
    </row>
    <row r="514" spans="1:1" x14ac:dyDescent="0.25">
      <c r="A514" s="46">
        <v>41420</v>
      </c>
    </row>
    <row r="515" spans="1:1" x14ac:dyDescent="0.25">
      <c r="A515" s="46">
        <v>41421</v>
      </c>
    </row>
    <row r="516" spans="1:1" x14ac:dyDescent="0.25">
      <c r="A516" s="46">
        <v>41422</v>
      </c>
    </row>
    <row r="517" spans="1:1" x14ac:dyDescent="0.25">
      <c r="A517" s="46">
        <v>41423</v>
      </c>
    </row>
    <row r="518" spans="1:1" x14ac:dyDescent="0.25">
      <c r="A518" s="46">
        <v>41424</v>
      </c>
    </row>
    <row r="519" spans="1:1" x14ac:dyDescent="0.25">
      <c r="A519" s="46">
        <v>41425</v>
      </c>
    </row>
    <row r="520" spans="1:1" x14ac:dyDescent="0.25">
      <c r="A520" s="46">
        <v>41426</v>
      </c>
    </row>
    <row r="521" spans="1:1" x14ac:dyDescent="0.25">
      <c r="A521" s="46">
        <v>41427</v>
      </c>
    </row>
    <row r="522" spans="1:1" x14ac:dyDescent="0.25">
      <c r="A522" s="46">
        <v>41428</v>
      </c>
    </row>
    <row r="523" spans="1:1" x14ac:dyDescent="0.25">
      <c r="A523" s="46">
        <v>41429</v>
      </c>
    </row>
    <row r="524" spans="1:1" x14ac:dyDescent="0.25">
      <c r="A524" s="46">
        <v>41430</v>
      </c>
    </row>
    <row r="525" spans="1:1" x14ac:dyDescent="0.25">
      <c r="A525" s="46">
        <v>41431</v>
      </c>
    </row>
    <row r="526" spans="1:1" x14ac:dyDescent="0.25">
      <c r="A526" s="46">
        <v>41432</v>
      </c>
    </row>
    <row r="527" spans="1:1" x14ac:dyDescent="0.25">
      <c r="A527" s="46">
        <v>41433</v>
      </c>
    </row>
    <row r="528" spans="1:1" x14ac:dyDescent="0.25">
      <c r="A528" s="46">
        <v>41434</v>
      </c>
    </row>
    <row r="529" spans="1:1" x14ac:dyDescent="0.25">
      <c r="A529" s="46">
        <v>41435</v>
      </c>
    </row>
    <row r="530" spans="1:1" x14ac:dyDescent="0.25">
      <c r="A530" s="46">
        <v>41436</v>
      </c>
    </row>
    <row r="531" spans="1:1" x14ac:dyDescent="0.25">
      <c r="A531" s="46">
        <v>41437</v>
      </c>
    </row>
    <row r="532" spans="1:1" x14ac:dyDescent="0.25">
      <c r="A532" s="46">
        <v>41438</v>
      </c>
    </row>
    <row r="533" spans="1:1" x14ac:dyDescent="0.25">
      <c r="A533" s="46">
        <v>41439</v>
      </c>
    </row>
    <row r="534" spans="1:1" x14ac:dyDescent="0.25">
      <c r="A534" s="46">
        <v>41440</v>
      </c>
    </row>
    <row r="535" spans="1:1" x14ac:dyDescent="0.25">
      <c r="A535" s="46">
        <v>41441</v>
      </c>
    </row>
    <row r="536" spans="1:1" x14ac:dyDescent="0.25">
      <c r="A536" s="46">
        <v>41442</v>
      </c>
    </row>
    <row r="537" spans="1:1" x14ac:dyDescent="0.25">
      <c r="A537" s="46">
        <v>41443</v>
      </c>
    </row>
    <row r="538" spans="1:1" x14ac:dyDescent="0.25">
      <c r="A538" s="46">
        <v>41444</v>
      </c>
    </row>
    <row r="539" spans="1:1" x14ac:dyDescent="0.25">
      <c r="A539" s="46">
        <v>41445</v>
      </c>
    </row>
    <row r="540" spans="1:1" x14ac:dyDescent="0.25">
      <c r="A540" s="46">
        <v>41446</v>
      </c>
    </row>
    <row r="541" spans="1:1" x14ac:dyDescent="0.25">
      <c r="A541" s="46">
        <v>41447</v>
      </c>
    </row>
    <row r="542" spans="1:1" x14ac:dyDescent="0.25">
      <c r="A542" s="46">
        <v>41448</v>
      </c>
    </row>
    <row r="543" spans="1:1" x14ac:dyDescent="0.25">
      <c r="A543" s="46">
        <v>41449</v>
      </c>
    </row>
    <row r="544" spans="1:1" x14ac:dyDescent="0.25">
      <c r="A544" s="46">
        <v>41450</v>
      </c>
    </row>
    <row r="545" spans="1:1" x14ac:dyDescent="0.25">
      <c r="A545" s="46">
        <v>41451</v>
      </c>
    </row>
    <row r="546" spans="1:1" x14ac:dyDescent="0.25">
      <c r="A546" s="46">
        <v>41452</v>
      </c>
    </row>
    <row r="547" spans="1:1" x14ac:dyDescent="0.25">
      <c r="A547" s="46">
        <v>41453</v>
      </c>
    </row>
    <row r="548" spans="1:1" x14ac:dyDescent="0.25">
      <c r="A548" s="46">
        <v>41454</v>
      </c>
    </row>
    <row r="549" spans="1:1" x14ac:dyDescent="0.25">
      <c r="A549" s="46">
        <v>41455</v>
      </c>
    </row>
    <row r="550" spans="1:1" x14ac:dyDescent="0.25">
      <c r="A550" s="46">
        <v>41456</v>
      </c>
    </row>
    <row r="551" spans="1:1" x14ac:dyDescent="0.25">
      <c r="A551" s="46">
        <v>41457</v>
      </c>
    </row>
    <row r="552" spans="1:1" x14ac:dyDescent="0.25">
      <c r="A552" s="46">
        <v>41458</v>
      </c>
    </row>
    <row r="553" spans="1:1" x14ac:dyDescent="0.25">
      <c r="A553" s="46">
        <v>41459</v>
      </c>
    </row>
    <row r="554" spans="1:1" x14ac:dyDescent="0.25">
      <c r="A554" s="46">
        <v>41460</v>
      </c>
    </row>
    <row r="555" spans="1:1" x14ac:dyDescent="0.25">
      <c r="A555" s="46">
        <v>41461</v>
      </c>
    </row>
    <row r="556" spans="1:1" x14ac:dyDescent="0.25">
      <c r="A556" s="46">
        <v>41462</v>
      </c>
    </row>
    <row r="557" spans="1:1" x14ac:dyDescent="0.25">
      <c r="A557" s="46">
        <v>41463</v>
      </c>
    </row>
    <row r="558" spans="1:1" x14ac:dyDescent="0.25">
      <c r="A558" s="46">
        <v>41464</v>
      </c>
    </row>
    <row r="559" spans="1:1" x14ac:dyDescent="0.25">
      <c r="A559" s="46">
        <v>41465</v>
      </c>
    </row>
    <row r="560" spans="1:1" x14ac:dyDescent="0.25">
      <c r="A560" s="46">
        <v>41466</v>
      </c>
    </row>
    <row r="561" spans="1:1" x14ac:dyDescent="0.25">
      <c r="A561" s="46">
        <v>41467</v>
      </c>
    </row>
    <row r="562" spans="1:1" x14ac:dyDescent="0.25">
      <c r="A562" s="46">
        <v>41468</v>
      </c>
    </row>
    <row r="563" spans="1:1" x14ac:dyDescent="0.25">
      <c r="A563" s="46">
        <v>41469</v>
      </c>
    </row>
    <row r="564" spans="1:1" x14ac:dyDescent="0.25">
      <c r="A564" s="46">
        <v>41470</v>
      </c>
    </row>
    <row r="565" spans="1:1" x14ac:dyDescent="0.25">
      <c r="A565" s="46">
        <v>41471</v>
      </c>
    </row>
    <row r="566" spans="1:1" x14ac:dyDescent="0.25">
      <c r="A566" s="46">
        <v>41472</v>
      </c>
    </row>
    <row r="567" spans="1:1" x14ac:dyDescent="0.25">
      <c r="A567" s="46">
        <v>41473</v>
      </c>
    </row>
    <row r="568" spans="1:1" x14ac:dyDescent="0.25">
      <c r="A568" s="46">
        <v>41474</v>
      </c>
    </row>
    <row r="569" spans="1:1" x14ac:dyDescent="0.25">
      <c r="A569" s="46">
        <v>41475</v>
      </c>
    </row>
    <row r="570" spans="1:1" x14ac:dyDescent="0.25">
      <c r="A570" s="46">
        <v>41476</v>
      </c>
    </row>
    <row r="571" spans="1:1" x14ac:dyDescent="0.25">
      <c r="A571" s="46">
        <v>41477</v>
      </c>
    </row>
    <row r="572" spans="1:1" x14ac:dyDescent="0.25">
      <c r="A572" s="46">
        <v>41478</v>
      </c>
    </row>
    <row r="573" spans="1:1" x14ac:dyDescent="0.25">
      <c r="A573" s="46">
        <v>41479</v>
      </c>
    </row>
    <row r="574" spans="1:1" x14ac:dyDescent="0.25">
      <c r="A574" s="46">
        <v>41480</v>
      </c>
    </row>
    <row r="575" spans="1:1" x14ac:dyDescent="0.25">
      <c r="A575" s="46">
        <v>41481</v>
      </c>
    </row>
    <row r="576" spans="1:1" x14ac:dyDescent="0.25">
      <c r="A576" s="46">
        <v>41482</v>
      </c>
    </row>
    <row r="577" spans="1:1" x14ac:dyDescent="0.25">
      <c r="A577" s="46">
        <v>41483</v>
      </c>
    </row>
    <row r="578" spans="1:1" x14ac:dyDescent="0.25">
      <c r="A578" s="46">
        <v>41484</v>
      </c>
    </row>
    <row r="579" spans="1:1" x14ac:dyDescent="0.25">
      <c r="A579" s="46">
        <v>41485</v>
      </c>
    </row>
    <row r="580" spans="1:1" x14ac:dyDescent="0.25">
      <c r="A580" s="46">
        <v>41486</v>
      </c>
    </row>
    <row r="581" spans="1:1" x14ac:dyDescent="0.25">
      <c r="A581" s="46">
        <v>41487</v>
      </c>
    </row>
    <row r="582" spans="1:1" x14ac:dyDescent="0.25">
      <c r="A582" s="46">
        <v>41488</v>
      </c>
    </row>
    <row r="583" spans="1:1" x14ac:dyDescent="0.25">
      <c r="A583" s="46">
        <v>41489</v>
      </c>
    </row>
    <row r="584" spans="1:1" x14ac:dyDescent="0.25">
      <c r="A584" s="46">
        <v>41490</v>
      </c>
    </row>
    <row r="585" spans="1:1" x14ac:dyDescent="0.25">
      <c r="A585" s="46">
        <v>41491</v>
      </c>
    </row>
    <row r="586" spans="1:1" x14ac:dyDescent="0.25">
      <c r="A586" s="46">
        <v>41492</v>
      </c>
    </row>
    <row r="587" spans="1:1" x14ac:dyDescent="0.25">
      <c r="A587" s="46">
        <v>41493</v>
      </c>
    </row>
    <row r="588" spans="1:1" x14ac:dyDescent="0.25">
      <c r="A588" s="46">
        <v>41494</v>
      </c>
    </row>
    <row r="589" spans="1:1" x14ac:dyDescent="0.25">
      <c r="A589" s="46">
        <v>41495</v>
      </c>
    </row>
    <row r="590" spans="1:1" x14ac:dyDescent="0.25">
      <c r="A590" s="46">
        <v>41496</v>
      </c>
    </row>
    <row r="591" spans="1:1" x14ac:dyDescent="0.25">
      <c r="A591" s="46">
        <v>41497</v>
      </c>
    </row>
    <row r="592" spans="1:1" x14ac:dyDescent="0.25">
      <c r="A592" s="46">
        <v>41498</v>
      </c>
    </row>
    <row r="593" spans="1:1" x14ac:dyDescent="0.25">
      <c r="A593" s="46">
        <v>41499</v>
      </c>
    </row>
    <row r="594" spans="1:1" x14ac:dyDescent="0.25">
      <c r="A594" s="46">
        <v>41500</v>
      </c>
    </row>
    <row r="595" spans="1:1" x14ac:dyDescent="0.25">
      <c r="A595" s="46">
        <v>41501</v>
      </c>
    </row>
    <row r="596" spans="1:1" x14ac:dyDescent="0.25">
      <c r="A596" s="46">
        <v>41502</v>
      </c>
    </row>
    <row r="597" spans="1:1" x14ac:dyDescent="0.25">
      <c r="A597" s="46">
        <v>41503</v>
      </c>
    </row>
    <row r="598" spans="1:1" x14ac:dyDescent="0.25">
      <c r="A598" s="46">
        <v>41504</v>
      </c>
    </row>
    <row r="599" spans="1:1" x14ac:dyDescent="0.25">
      <c r="A599" s="46">
        <v>41505</v>
      </c>
    </row>
    <row r="600" spans="1:1" x14ac:dyDescent="0.25">
      <c r="A600" s="46">
        <v>41506</v>
      </c>
    </row>
    <row r="601" spans="1:1" x14ac:dyDescent="0.25">
      <c r="A601" s="46">
        <v>41507</v>
      </c>
    </row>
    <row r="602" spans="1:1" x14ac:dyDescent="0.25">
      <c r="A602" s="46">
        <v>41508</v>
      </c>
    </row>
    <row r="603" spans="1:1" x14ac:dyDescent="0.25">
      <c r="A603" s="46">
        <v>41509</v>
      </c>
    </row>
    <row r="604" spans="1:1" x14ac:dyDescent="0.25">
      <c r="A604" s="46">
        <v>41510</v>
      </c>
    </row>
    <row r="605" spans="1:1" x14ac:dyDescent="0.25">
      <c r="A605" s="46">
        <v>41511</v>
      </c>
    </row>
    <row r="606" spans="1:1" x14ac:dyDescent="0.25">
      <c r="A606" s="46">
        <v>41512</v>
      </c>
    </row>
    <row r="607" spans="1:1" x14ac:dyDescent="0.25">
      <c r="A607" s="46">
        <v>41513</v>
      </c>
    </row>
    <row r="608" spans="1:1" x14ac:dyDescent="0.25">
      <c r="A608" s="46">
        <v>41514</v>
      </c>
    </row>
    <row r="609" spans="1:1" x14ac:dyDescent="0.25">
      <c r="A609" s="46">
        <v>41515</v>
      </c>
    </row>
    <row r="610" spans="1:1" x14ac:dyDescent="0.25">
      <c r="A610" s="46">
        <v>41516</v>
      </c>
    </row>
    <row r="611" spans="1:1" x14ac:dyDescent="0.25">
      <c r="A611" s="46">
        <v>41517</v>
      </c>
    </row>
    <row r="612" spans="1:1" x14ac:dyDescent="0.25">
      <c r="A612" s="46">
        <v>41518</v>
      </c>
    </row>
    <row r="613" spans="1:1" x14ac:dyDescent="0.25">
      <c r="A613" s="46">
        <v>41519</v>
      </c>
    </row>
    <row r="614" spans="1:1" x14ac:dyDescent="0.25">
      <c r="A614" s="46">
        <v>41520</v>
      </c>
    </row>
    <row r="615" spans="1:1" x14ac:dyDescent="0.25">
      <c r="A615" s="46">
        <v>41521</v>
      </c>
    </row>
    <row r="616" spans="1:1" x14ac:dyDescent="0.25">
      <c r="A616" s="46">
        <v>41522</v>
      </c>
    </row>
    <row r="617" spans="1:1" x14ac:dyDescent="0.25">
      <c r="A617" s="46">
        <v>41523</v>
      </c>
    </row>
    <row r="618" spans="1:1" x14ac:dyDescent="0.25">
      <c r="A618" s="46">
        <v>41524</v>
      </c>
    </row>
    <row r="619" spans="1:1" x14ac:dyDescent="0.25">
      <c r="A619" s="46">
        <v>41525</v>
      </c>
    </row>
    <row r="620" spans="1:1" x14ac:dyDescent="0.25">
      <c r="A620" s="46">
        <v>41526</v>
      </c>
    </row>
    <row r="621" spans="1:1" x14ac:dyDescent="0.25">
      <c r="A621" s="46">
        <v>41527</v>
      </c>
    </row>
    <row r="622" spans="1:1" x14ac:dyDescent="0.25">
      <c r="A622" s="46">
        <v>41528</v>
      </c>
    </row>
    <row r="623" spans="1:1" x14ac:dyDescent="0.25">
      <c r="A623" s="46">
        <v>41529</v>
      </c>
    </row>
    <row r="624" spans="1:1" x14ac:dyDescent="0.25">
      <c r="A624" s="46">
        <v>41530</v>
      </c>
    </row>
    <row r="625" spans="1:1" x14ac:dyDescent="0.25">
      <c r="A625" s="46">
        <v>41531</v>
      </c>
    </row>
    <row r="626" spans="1:1" x14ac:dyDescent="0.25">
      <c r="A626" s="46">
        <v>41532</v>
      </c>
    </row>
    <row r="627" spans="1:1" x14ac:dyDescent="0.25">
      <c r="A627" s="46">
        <v>41533</v>
      </c>
    </row>
    <row r="628" spans="1:1" x14ac:dyDescent="0.25">
      <c r="A628" s="46">
        <v>41534</v>
      </c>
    </row>
    <row r="629" spans="1:1" x14ac:dyDescent="0.25">
      <c r="A629" s="46">
        <v>41535</v>
      </c>
    </row>
    <row r="630" spans="1:1" x14ac:dyDescent="0.25">
      <c r="A630" s="46">
        <v>41536</v>
      </c>
    </row>
    <row r="631" spans="1:1" x14ac:dyDescent="0.25">
      <c r="A631" s="46">
        <v>41537</v>
      </c>
    </row>
    <row r="632" spans="1:1" x14ac:dyDescent="0.25">
      <c r="A632" s="46">
        <v>41538</v>
      </c>
    </row>
    <row r="633" spans="1:1" x14ac:dyDescent="0.25">
      <c r="A633" s="46">
        <v>41539</v>
      </c>
    </row>
    <row r="634" spans="1:1" x14ac:dyDescent="0.25">
      <c r="A634" s="46">
        <v>41540</v>
      </c>
    </row>
    <row r="635" spans="1:1" x14ac:dyDescent="0.25">
      <c r="A635" s="46">
        <v>41541</v>
      </c>
    </row>
    <row r="636" spans="1:1" x14ac:dyDescent="0.25">
      <c r="A636" s="46">
        <v>41542</v>
      </c>
    </row>
    <row r="637" spans="1:1" x14ac:dyDescent="0.25">
      <c r="A637" s="46">
        <v>41543</v>
      </c>
    </row>
    <row r="638" spans="1:1" x14ac:dyDescent="0.25">
      <c r="A638" s="46">
        <v>41544</v>
      </c>
    </row>
    <row r="639" spans="1:1" x14ac:dyDescent="0.25">
      <c r="A639" s="46">
        <v>41545</v>
      </c>
    </row>
    <row r="640" spans="1:1" x14ac:dyDescent="0.25">
      <c r="A640" s="46">
        <v>41546</v>
      </c>
    </row>
    <row r="641" spans="1:1" x14ac:dyDescent="0.25">
      <c r="A641" s="46">
        <v>41547</v>
      </c>
    </row>
    <row r="642" spans="1:1" x14ac:dyDescent="0.25">
      <c r="A642" s="46">
        <v>41548</v>
      </c>
    </row>
    <row r="643" spans="1:1" x14ac:dyDescent="0.25">
      <c r="A643" s="46">
        <v>41549</v>
      </c>
    </row>
    <row r="644" spans="1:1" x14ac:dyDescent="0.25">
      <c r="A644" s="46">
        <v>41550</v>
      </c>
    </row>
    <row r="645" spans="1:1" x14ac:dyDescent="0.25">
      <c r="A645" s="46">
        <v>41551</v>
      </c>
    </row>
    <row r="646" spans="1:1" x14ac:dyDescent="0.25">
      <c r="A646" s="46">
        <v>41552</v>
      </c>
    </row>
    <row r="647" spans="1:1" x14ac:dyDescent="0.25">
      <c r="A647" s="46">
        <v>41553</v>
      </c>
    </row>
    <row r="648" spans="1:1" x14ac:dyDescent="0.25">
      <c r="A648" s="46">
        <v>41554</v>
      </c>
    </row>
    <row r="649" spans="1:1" x14ac:dyDescent="0.25">
      <c r="A649" s="46">
        <v>41555</v>
      </c>
    </row>
    <row r="650" spans="1:1" x14ac:dyDescent="0.25">
      <c r="A650" s="46">
        <v>41556</v>
      </c>
    </row>
    <row r="651" spans="1:1" x14ac:dyDescent="0.25">
      <c r="A651" s="46">
        <v>41557</v>
      </c>
    </row>
    <row r="652" spans="1:1" x14ac:dyDescent="0.25">
      <c r="A652" s="46">
        <v>41558</v>
      </c>
    </row>
    <row r="653" spans="1:1" x14ac:dyDescent="0.25">
      <c r="A653" s="46">
        <v>41559</v>
      </c>
    </row>
    <row r="654" spans="1:1" x14ac:dyDescent="0.25">
      <c r="A654" s="46">
        <v>41560</v>
      </c>
    </row>
    <row r="655" spans="1:1" x14ac:dyDescent="0.25">
      <c r="A655" s="46">
        <v>41561</v>
      </c>
    </row>
    <row r="656" spans="1:1" x14ac:dyDescent="0.25">
      <c r="A656" s="46">
        <v>41562</v>
      </c>
    </row>
    <row r="657" spans="1:1" x14ac:dyDescent="0.25">
      <c r="A657" s="46">
        <v>41563</v>
      </c>
    </row>
    <row r="658" spans="1:1" x14ac:dyDescent="0.25">
      <c r="A658" s="46">
        <v>41564</v>
      </c>
    </row>
    <row r="659" spans="1:1" x14ac:dyDescent="0.25">
      <c r="A659" s="46">
        <v>41565</v>
      </c>
    </row>
    <row r="660" spans="1:1" x14ac:dyDescent="0.25">
      <c r="A660" s="46">
        <v>41566</v>
      </c>
    </row>
    <row r="661" spans="1:1" x14ac:dyDescent="0.25">
      <c r="A661" s="46">
        <v>41567</v>
      </c>
    </row>
    <row r="662" spans="1:1" x14ac:dyDescent="0.25">
      <c r="A662" s="46">
        <v>41568</v>
      </c>
    </row>
    <row r="663" spans="1:1" x14ac:dyDescent="0.25">
      <c r="A663" s="46">
        <v>41569</v>
      </c>
    </row>
    <row r="664" spans="1:1" x14ac:dyDescent="0.25">
      <c r="A664" s="46">
        <v>41570</v>
      </c>
    </row>
    <row r="665" spans="1:1" x14ac:dyDescent="0.25">
      <c r="A665" s="46">
        <v>41571</v>
      </c>
    </row>
    <row r="666" spans="1:1" x14ac:dyDescent="0.25">
      <c r="A666" s="46">
        <v>41572</v>
      </c>
    </row>
    <row r="667" spans="1:1" x14ac:dyDescent="0.25">
      <c r="A667" s="46">
        <v>41573</v>
      </c>
    </row>
    <row r="668" spans="1:1" x14ac:dyDescent="0.25">
      <c r="A668" s="46">
        <v>41574</v>
      </c>
    </row>
    <row r="669" spans="1:1" x14ac:dyDescent="0.25">
      <c r="A669" s="46">
        <v>41575</v>
      </c>
    </row>
    <row r="670" spans="1:1" x14ac:dyDescent="0.25">
      <c r="A670" s="46">
        <v>41576</v>
      </c>
    </row>
    <row r="671" spans="1:1" x14ac:dyDescent="0.25">
      <c r="A671" s="46">
        <v>41577</v>
      </c>
    </row>
    <row r="672" spans="1:1" x14ac:dyDescent="0.25">
      <c r="A672" s="46">
        <v>41578</v>
      </c>
    </row>
    <row r="673" spans="1:1" x14ac:dyDescent="0.25">
      <c r="A673" s="46">
        <v>41579</v>
      </c>
    </row>
    <row r="674" spans="1:1" x14ac:dyDescent="0.25">
      <c r="A674" s="46">
        <v>41580</v>
      </c>
    </row>
    <row r="675" spans="1:1" x14ac:dyDescent="0.25">
      <c r="A675" s="46">
        <v>41581</v>
      </c>
    </row>
    <row r="676" spans="1:1" x14ac:dyDescent="0.25">
      <c r="A676" s="46">
        <v>41582</v>
      </c>
    </row>
    <row r="677" spans="1:1" x14ac:dyDescent="0.25">
      <c r="A677" s="46">
        <v>41583</v>
      </c>
    </row>
    <row r="678" spans="1:1" x14ac:dyDescent="0.25">
      <c r="A678" s="46">
        <v>41584</v>
      </c>
    </row>
    <row r="679" spans="1:1" x14ac:dyDescent="0.25">
      <c r="A679" s="46">
        <v>41585</v>
      </c>
    </row>
    <row r="680" spans="1:1" x14ac:dyDescent="0.25">
      <c r="A680" s="46">
        <v>41586</v>
      </c>
    </row>
    <row r="681" spans="1:1" x14ac:dyDescent="0.25">
      <c r="A681" s="46">
        <v>41587</v>
      </c>
    </row>
    <row r="682" spans="1:1" x14ac:dyDescent="0.25">
      <c r="A682" s="46">
        <v>41588</v>
      </c>
    </row>
    <row r="683" spans="1:1" x14ac:dyDescent="0.25">
      <c r="A683" s="46">
        <v>41589</v>
      </c>
    </row>
    <row r="684" spans="1:1" x14ac:dyDescent="0.25">
      <c r="A684" s="46">
        <v>41590</v>
      </c>
    </row>
    <row r="685" spans="1:1" x14ac:dyDescent="0.25">
      <c r="A685" s="46">
        <v>41591</v>
      </c>
    </row>
    <row r="686" spans="1:1" x14ac:dyDescent="0.25">
      <c r="A686" s="46">
        <v>41592</v>
      </c>
    </row>
    <row r="687" spans="1:1" x14ac:dyDescent="0.25">
      <c r="A687" s="46">
        <v>41593</v>
      </c>
    </row>
    <row r="688" spans="1:1" x14ac:dyDescent="0.25">
      <c r="A688" s="46">
        <v>41594</v>
      </c>
    </row>
    <row r="689" spans="1:1" x14ac:dyDescent="0.25">
      <c r="A689" s="46">
        <v>41595</v>
      </c>
    </row>
    <row r="690" spans="1:1" x14ac:dyDescent="0.25">
      <c r="A690" s="46">
        <v>41596</v>
      </c>
    </row>
    <row r="691" spans="1:1" x14ac:dyDescent="0.25">
      <c r="A691" s="46">
        <v>41597</v>
      </c>
    </row>
    <row r="692" spans="1:1" x14ac:dyDescent="0.25">
      <c r="A692" s="46">
        <v>41598</v>
      </c>
    </row>
    <row r="693" spans="1:1" x14ac:dyDescent="0.25">
      <c r="A693" s="46">
        <v>41599</v>
      </c>
    </row>
    <row r="694" spans="1:1" x14ac:dyDescent="0.25">
      <c r="A694" s="46">
        <v>41600</v>
      </c>
    </row>
    <row r="695" spans="1:1" x14ac:dyDescent="0.25">
      <c r="A695" s="46">
        <v>41601</v>
      </c>
    </row>
    <row r="696" spans="1:1" x14ac:dyDescent="0.25">
      <c r="A696" s="46">
        <v>41602</v>
      </c>
    </row>
    <row r="697" spans="1:1" x14ac:dyDescent="0.25">
      <c r="A697" s="46">
        <v>41603</v>
      </c>
    </row>
    <row r="698" spans="1:1" x14ac:dyDescent="0.25">
      <c r="A698" s="46">
        <v>41604</v>
      </c>
    </row>
    <row r="699" spans="1:1" x14ac:dyDescent="0.25">
      <c r="A699" s="46">
        <v>41605</v>
      </c>
    </row>
    <row r="700" spans="1:1" x14ac:dyDescent="0.25">
      <c r="A700" s="46">
        <v>41606</v>
      </c>
    </row>
    <row r="701" spans="1:1" x14ac:dyDescent="0.25">
      <c r="A701" s="46">
        <v>41607</v>
      </c>
    </row>
    <row r="702" spans="1:1" x14ac:dyDescent="0.25">
      <c r="A702" s="46">
        <v>41608</v>
      </c>
    </row>
    <row r="703" spans="1:1" x14ac:dyDescent="0.25">
      <c r="A703" s="46">
        <v>41609</v>
      </c>
    </row>
    <row r="704" spans="1:1" x14ac:dyDescent="0.25">
      <c r="A704" s="46">
        <v>41610</v>
      </c>
    </row>
    <row r="705" spans="1:1" x14ac:dyDescent="0.25">
      <c r="A705" s="46">
        <v>41611</v>
      </c>
    </row>
    <row r="706" spans="1:1" x14ac:dyDescent="0.25">
      <c r="A706" s="46">
        <v>41612</v>
      </c>
    </row>
    <row r="707" spans="1:1" x14ac:dyDescent="0.25">
      <c r="A707" s="46">
        <v>41613</v>
      </c>
    </row>
    <row r="708" spans="1:1" x14ac:dyDescent="0.25">
      <c r="A708" s="46">
        <v>41614</v>
      </c>
    </row>
    <row r="709" spans="1:1" x14ac:dyDescent="0.25">
      <c r="A709" s="46">
        <v>41615</v>
      </c>
    </row>
    <row r="710" spans="1:1" x14ac:dyDescent="0.25">
      <c r="A710" s="46">
        <v>41616</v>
      </c>
    </row>
    <row r="711" spans="1:1" x14ac:dyDescent="0.25">
      <c r="A711" s="46">
        <v>41617</v>
      </c>
    </row>
    <row r="712" spans="1:1" x14ac:dyDescent="0.25">
      <c r="A712" s="46">
        <v>41618</v>
      </c>
    </row>
    <row r="713" spans="1:1" x14ac:dyDescent="0.25">
      <c r="A713" s="46">
        <v>41619</v>
      </c>
    </row>
    <row r="714" spans="1:1" x14ac:dyDescent="0.25">
      <c r="A714" s="46">
        <v>41620</v>
      </c>
    </row>
    <row r="715" spans="1:1" x14ac:dyDescent="0.25">
      <c r="A715" s="46">
        <v>41621</v>
      </c>
    </row>
    <row r="716" spans="1:1" x14ac:dyDescent="0.25">
      <c r="A716" s="46">
        <v>41622</v>
      </c>
    </row>
    <row r="717" spans="1:1" x14ac:dyDescent="0.25">
      <c r="A717" s="46">
        <v>41623</v>
      </c>
    </row>
    <row r="718" spans="1:1" x14ac:dyDescent="0.25">
      <c r="A718" s="46">
        <v>41624</v>
      </c>
    </row>
    <row r="719" spans="1:1" x14ac:dyDescent="0.25">
      <c r="A719" s="46">
        <v>41625</v>
      </c>
    </row>
    <row r="720" spans="1:1" x14ac:dyDescent="0.25">
      <c r="A720" s="46">
        <v>41626</v>
      </c>
    </row>
    <row r="721" spans="1:1" x14ac:dyDescent="0.25">
      <c r="A721" s="46">
        <v>41627</v>
      </c>
    </row>
    <row r="722" spans="1:1" x14ac:dyDescent="0.25">
      <c r="A722" s="46">
        <v>41628</v>
      </c>
    </row>
    <row r="723" spans="1:1" x14ac:dyDescent="0.25">
      <c r="A723" s="46">
        <v>41629</v>
      </c>
    </row>
    <row r="724" spans="1:1" x14ac:dyDescent="0.25">
      <c r="A724" s="46">
        <v>41630</v>
      </c>
    </row>
    <row r="725" spans="1:1" x14ac:dyDescent="0.25">
      <c r="A725" s="46">
        <v>41631</v>
      </c>
    </row>
    <row r="726" spans="1:1" x14ac:dyDescent="0.25">
      <c r="A726" s="46">
        <v>41632</v>
      </c>
    </row>
    <row r="727" spans="1:1" x14ac:dyDescent="0.25">
      <c r="A727" s="46">
        <v>41633</v>
      </c>
    </row>
    <row r="728" spans="1:1" x14ac:dyDescent="0.25">
      <c r="A728" s="46">
        <v>41634</v>
      </c>
    </row>
    <row r="729" spans="1:1" x14ac:dyDescent="0.25">
      <c r="A729" s="46">
        <v>41635</v>
      </c>
    </row>
    <row r="730" spans="1:1" x14ac:dyDescent="0.25">
      <c r="A730" s="46">
        <v>41636</v>
      </c>
    </row>
    <row r="731" spans="1:1" x14ac:dyDescent="0.25">
      <c r="A731" s="46">
        <v>41637</v>
      </c>
    </row>
    <row r="732" spans="1:1" x14ac:dyDescent="0.25">
      <c r="A732" s="46">
        <v>41638</v>
      </c>
    </row>
    <row r="733" spans="1:1" x14ac:dyDescent="0.25">
      <c r="A733" s="46">
        <v>41639</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46"/>
  <sheetViews>
    <sheetView showGridLines="0" view="pageBreakPreview" zoomScale="70" zoomScaleNormal="100" zoomScaleSheetLayoutView="70" workbookViewId="0">
      <selection activeCell="C16" sqref="C16"/>
    </sheetView>
  </sheetViews>
  <sheetFormatPr defaultColWidth="9.109375" defaultRowHeight="13.8" x14ac:dyDescent="0.3"/>
  <cols>
    <col min="1" max="1" width="14.33203125" style="20" bestFit="1" customWidth="1"/>
    <col min="2" max="2" width="80" style="163" customWidth="1"/>
    <col min="3" max="3" width="16.5546875" style="20" customWidth="1"/>
    <col min="4" max="4" width="14.33203125" style="20" customWidth="1"/>
    <col min="5" max="5" width="0.44140625" style="19" customWidth="1"/>
    <col min="6" max="16384" width="9.109375" style="20"/>
  </cols>
  <sheetData>
    <row r="1" spans="1:12" s="6" customFormat="1" x14ac:dyDescent="0.3">
      <c r="A1" s="58" t="s">
        <v>252</v>
      </c>
      <c r="B1" s="159"/>
      <c r="C1" s="542" t="s">
        <v>94</v>
      </c>
      <c r="D1" s="542"/>
      <c r="E1" s="91"/>
    </row>
    <row r="2" spans="1:12" s="6" customFormat="1" x14ac:dyDescent="0.3">
      <c r="A2" s="59" t="s">
        <v>124</v>
      </c>
      <c r="B2" s="159"/>
      <c r="C2" s="543" t="str">
        <f>'ფორმა N1'!L2</f>
        <v>01.01.2023-31.12.2023</v>
      </c>
      <c r="D2" s="544"/>
      <c r="E2" s="91"/>
    </row>
    <row r="3" spans="1:12" s="6" customFormat="1" x14ac:dyDescent="0.3">
      <c r="A3" s="59"/>
      <c r="B3" s="159"/>
      <c r="C3" s="223"/>
      <c r="D3" s="223"/>
      <c r="E3" s="91"/>
    </row>
    <row r="4" spans="1:12" s="2" customFormat="1" x14ac:dyDescent="0.3">
      <c r="A4" s="60" t="str">
        <f>'ფორმა N2'!A4</f>
        <v>ანგარიშვალდებული პირის დასახელება:</v>
      </c>
      <c r="B4" s="160"/>
      <c r="C4" s="59"/>
      <c r="D4" s="59"/>
      <c r="E4" s="88"/>
      <c r="L4" s="6"/>
    </row>
    <row r="5" spans="1:12" s="2" customFormat="1" x14ac:dyDescent="0.3">
      <c r="A5" s="151" t="str">
        <f>'ფორმა N1'!D4</f>
        <v>მოქალაქეთა პოლიტიკური გაერთიანება „ლელო საქართველოსთვის“</v>
      </c>
      <c r="B5" s="161"/>
      <c r="C5" s="45"/>
      <c r="D5" s="45"/>
      <c r="E5" s="88"/>
    </row>
    <row r="6" spans="1:12" s="2" customFormat="1" x14ac:dyDescent="0.3">
      <c r="A6" s="60"/>
      <c r="B6" s="160"/>
      <c r="C6" s="59"/>
      <c r="D6" s="59"/>
      <c r="E6" s="88"/>
    </row>
    <row r="7" spans="1:12" s="6" customFormat="1" ht="16.2" x14ac:dyDescent="0.3">
      <c r="A7" s="218"/>
      <c r="B7" s="316"/>
      <c r="C7" s="61"/>
      <c r="D7" s="61"/>
      <c r="E7" s="91"/>
    </row>
    <row r="8" spans="1:12" s="6" customFormat="1" ht="27.6" x14ac:dyDescent="0.3">
      <c r="A8" s="86" t="s">
        <v>64</v>
      </c>
      <c r="B8" s="62" t="s">
        <v>230</v>
      </c>
      <c r="C8" s="62" t="s">
        <v>66</v>
      </c>
      <c r="D8" s="62" t="s">
        <v>67</v>
      </c>
      <c r="E8" s="91"/>
      <c r="F8" s="317"/>
    </row>
    <row r="9" spans="1:12" s="7" customFormat="1" x14ac:dyDescent="0.3">
      <c r="A9" s="152">
        <v>1</v>
      </c>
      <c r="B9" s="152" t="s">
        <v>65</v>
      </c>
      <c r="C9" s="66">
        <f>SUM(C10,C26)</f>
        <v>0</v>
      </c>
      <c r="D9" s="66">
        <f>SUM(D10,D26)</f>
        <v>0</v>
      </c>
      <c r="E9" s="91"/>
    </row>
    <row r="10" spans="1:12" s="7" customFormat="1" x14ac:dyDescent="0.3">
      <c r="A10" s="68">
        <v>1.1000000000000001</v>
      </c>
      <c r="B10" s="68" t="s">
        <v>69</v>
      </c>
      <c r="C10" s="66">
        <f>SUM(C11,C12,C16,C19,C25)</f>
        <v>0</v>
      </c>
      <c r="D10" s="66">
        <f>SUM(D11,D12,D16,D19,D25)</f>
        <v>0</v>
      </c>
      <c r="E10" s="91"/>
    </row>
    <row r="11" spans="1:12" s="9" customFormat="1" ht="16.2" x14ac:dyDescent="0.3">
      <c r="A11" s="69" t="s">
        <v>30</v>
      </c>
      <c r="B11" s="69" t="s">
        <v>68</v>
      </c>
      <c r="C11" s="8"/>
      <c r="D11" s="8"/>
      <c r="E11" s="91"/>
    </row>
    <row r="12" spans="1:12" s="10" customFormat="1" x14ac:dyDescent="0.3">
      <c r="A12" s="69" t="s">
        <v>31</v>
      </c>
      <c r="B12" s="69" t="s">
        <v>283</v>
      </c>
      <c r="C12" s="66">
        <f>SUM(C13:C15)</f>
        <v>0</v>
      </c>
      <c r="D12" s="66">
        <f>SUM(D13:D15)</f>
        <v>0</v>
      </c>
      <c r="E12" s="91"/>
    </row>
    <row r="13" spans="1:12" s="3" customFormat="1" x14ac:dyDescent="0.3">
      <c r="A13" s="78" t="s">
        <v>70</v>
      </c>
      <c r="B13" s="78" t="s">
        <v>286</v>
      </c>
      <c r="C13" s="8"/>
      <c r="D13" s="8"/>
      <c r="E13" s="91"/>
    </row>
    <row r="14" spans="1:12" s="3" customFormat="1" x14ac:dyDescent="0.3">
      <c r="A14" s="78" t="s">
        <v>408</v>
      </c>
      <c r="B14" s="78" t="s">
        <v>407</v>
      </c>
      <c r="C14" s="8"/>
      <c r="D14" s="8"/>
      <c r="E14" s="91"/>
    </row>
    <row r="15" spans="1:12" s="3" customFormat="1" x14ac:dyDescent="0.3">
      <c r="A15" s="78" t="s">
        <v>409</v>
      </c>
      <c r="B15" s="78" t="s">
        <v>83</v>
      </c>
      <c r="C15" s="8"/>
      <c r="D15" s="8"/>
      <c r="E15" s="91"/>
    </row>
    <row r="16" spans="1:12" s="3" customFormat="1" x14ac:dyDescent="0.3">
      <c r="A16" s="69" t="s">
        <v>71</v>
      </c>
      <c r="B16" s="69" t="s">
        <v>72</v>
      </c>
      <c r="C16" s="66">
        <f>SUM(C17:C18)</f>
        <v>0</v>
      </c>
      <c r="D16" s="66">
        <f>SUM(D17:D18)</f>
        <v>0</v>
      </c>
      <c r="E16" s="91"/>
    </row>
    <row r="17" spans="1:5" s="3" customFormat="1" x14ac:dyDescent="0.3">
      <c r="A17" s="78" t="s">
        <v>73</v>
      </c>
      <c r="B17" s="78" t="s">
        <v>75</v>
      </c>
      <c r="C17" s="8"/>
      <c r="D17" s="8"/>
      <c r="E17" s="91"/>
    </row>
    <row r="18" spans="1:5" s="3" customFormat="1" x14ac:dyDescent="0.3">
      <c r="A18" s="78" t="s">
        <v>74</v>
      </c>
      <c r="B18" s="78" t="s">
        <v>449</v>
      </c>
      <c r="C18" s="8"/>
      <c r="D18" s="8"/>
      <c r="E18" s="91"/>
    </row>
    <row r="19" spans="1:5" s="3" customFormat="1" x14ac:dyDescent="0.3">
      <c r="A19" s="69" t="s">
        <v>76</v>
      </c>
      <c r="B19" s="69" t="s">
        <v>363</v>
      </c>
      <c r="C19" s="87">
        <f>SUM(C20:C23)</f>
        <v>0</v>
      </c>
      <c r="D19" s="87">
        <f>SUM(D20:D23)</f>
        <v>0</v>
      </c>
      <c r="E19" s="91"/>
    </row>
    <row r="20" spans="1:5" s="3" customFormat="1" x14ac:dyDescent="0.3">
      <c r="A20" s="78" t="s">
        <v>77</v>
      </c>
      <c r="B20" s="78" t="s">
        <v>505</v>
      </c>
      <c r="C20" s="8"/>
      <c r="D20" s="8"/>
      <c r="E20" s="91"/>
    </row>
    <row r="21" spans="1:5" s="3" customFormat="1" ht="27.6" x14ac:dyDescent="0.3">
      <c r="A21" s="78" t="s">
        <v>78</v>
      </c>
      <c r="B21" s="78" t="s">
        <v>415</v>
      </c>
      <c r="C21" s="8"/>
      <c r="D21" s="8"/>
      <c r="E21" s="91"/>
    </row>
    <row r="22" spans="1:5" s="3" customFormat="1" x14ac:dyDescent="0.3">
      <c r="A22" s="78" t="s">
        <v>79</v>
      </c>
      <c r="B22" s="78" t="s">
        <v>434</v>
      </c>
      <c r="C22" s="8"/>
      <c r="D22" s="8"/>
      <c r="E22" s="91"/>
    </row>
    <row r="23" spans="1:5" s="3" customFormat="1" x14ac:dyDescent="0.3">
      <c r="A23" s="78" t="s">
        <v>80</v>
      </c>
      <c r="B23" s="78" t="s">
        <v>481</v>
      </c>
      <c r="C23" s="8"/>
      <c r="D23" s="8"/>
      <c r="E23" s="91"/>
    </row>
    <row r="24" spans="1:5" s="3" customFormat="1" x14ac:dyDescent="0.3">
      <c r="A24" s="69" t="s">
        <v>81</v>
      </c>
      <c r="B24" s="69" t="s">
        <v>377</v>
      </c>
      <c r="C24" s="8"/>
      <c r="D24" s="8"/>
      <c r="E24" s="91"/>
    </row>
    <row r="25" spans="1:5" s="3" customFormat="1" x14ac:dyDescent="0.3">
      <c r="A25" s="69" t="s">
        <v>232</v>
      </c>
      <c r="B25" s="69" t="s">
        <v>383</v>
      </c>
      <c r="C25" s="8"/>
      <c r="D25" s="8"/>
      <c r="E25" s="91"/>
    </row>
    <row r="26" spans="1:5" x14ac:dyDescent="0.3">
      <c r="A26" s="68">
        <v>1.2</v>
      </c>
      <c r="B26" s="68" t="s">
        <v>82</v>
      </c>
      <c r="C26" s="66">
        <f>SUM(C27,C31,C35)</f>
        <v>0</v>
      </c>
      <c r="D26" s="66">
        <f>SUM(D27,D31,D35)</f>
        <v>0</v>
      </c>
      <c r="E26" s="91"/>
    </row>
    <row r="27" spans="1:5" x14ac:dyDescent="0.3">
      <c r="A27" s="69" t="s">
        <v>32</v>
      </c>
      <c r="B27" s="69" t="s">
        <v>286</v>
      </c>
      <c r="C27" s="66">
        <f>SUM(C28:C30)</f>
        <v>0</v>
      </c>
      <c r="D27" s="66">
        <f>SUM(D28:D30)</f>
        <v>0</v>
      </c>
      <c r="E27" s="91"/>
    </row>
    <row r="28" spans="1:5" x14ac:dyDescent="0.3">
      <c r="A28" s="157" t="s">
        <v>84</v>
      </c>
      <c r="B28" s="157" t="s">
        <v>284</v>
      </c>
      <c r="C28" s="8"/>
      <c r="D28" s="8"/>
      <c r="E28" s="91"/>
    </row>
    <row r="29" spans="1:5" x14ac:dyDescent="0.3">
      <c r="A29" s="157" t="s">
        <v>85</v>
      </c>
      <c r="B29" s="157" t="s">
        <v>287</v>
      </c>
      <c r="C29" s="8"/>
      <c r="D29" s="8"/>
      <c r="E29" s="91"/>
    </row>
    <row r="30" spans="1:5" x14ac:dyDescent="0.3">
      <c r="A30" s="157" t="s">
        <v>384</v>
      </c>
      <c r="B30" s="157" t="s">
        <v>285</v>
      </c>
      <c r="C30" s="8"/>
      <c r="D30" s="8"/>
      <c r="E30" s="91"/>
    </row>
    <row r="31" spans="1:5" x14ac:dyDescent="0.3">
      <c r="A31" s="69" t="s">
        <v>33</v>
      </c>
      <c r="B31" s="69" t="s">
        <v>407</v>
      </c>
      <c r="C31" s="66">
        <f>SUM(C32:C34)</f>
        <v>0</v>
      </c>
      <c r="D31" s="66">
        <f>SUM(D32:D34)</f>
        <v>0</v>
      </c>
      <c r="E31" s="91"/>
    </row>
    <row r="32" spans="1:5" x14ac:dyDescent="0.3">
      <c r="A32" s="157" t="s">
        <v>12</v>
      </c>
      <c r="B32" s="157" t="s">
        <v>410</v>
      </c>
      <c r="C32" s="8"/>
      <c r="D32" s="8"/>
      <c r="E32" s="91"/>
    </row>
    <row r="33" spans="1:9" x14ac:dyDescent="0.3">
      <c r="A33" s="157" t="s">
        <v>13</v>
      </c>
      <c r="B33" s="157" t="s">
        <v>411</v>
      </c>
      <c r="C33" s="8"/>
      <c r="D33" s="8"/>
      <c r="E33" s="91"/>
    </row>
    <row r="34" spans="1:9" x14ac:dyDescent="0.3">
      <c r="A34" s="157" t="s">
        <v>261</v>
      </c>
      <c r="B34" s="157" t="s">
        <v>412</v>
      </c>
      <c r="C34" s="8"/>
      <c r="D34" s="8"/>
      <c r="E34" s="91"/>
    </row>
    <row r="35" spans="1:9" s="268" customFormat="1" x14ac:dyDescent="0.3">
      <c r="A35" s="69" t="s">
        <v>34</v>
      </c>
      <c r="B35" s="166" t="s">
        <v>382</v>
      </c>
      <c r="C35" s="8"/>
      <c r="D35" s="8"/>
    </row>
    <row r="36" spans="1:9" s="2" customFormat="1" x14ac:dyDescent="0.3">
      <c r="A36" s="1"/>
      <c r="B36" s="162"/>
      <c r="E36" s="221"/>
    </row>
    <row r="37" spans="1:9" s="2" customFormat="1" x14ac:dyDescent="0.3">
      <c r="B37" s="162"/>
      <c r="E37" s="221"/>
    </row>
    <row r="38" spans="1:9" x14ac:dyDescent="0.3">
      <c r="A38" s="1"/>
    </row>
    <row r="39" spans="1:9" x14ac:dyDescent="0.3">
      <c r="A39" s="2"/>
    </row>
    <row r="40" spans="1:9" s="2" customFormat="1" x14ac:dyDescent="0.3">
      <c r="A40" s="53" t="s">
        <v>93</v>
      </c>
      <c r="B40" s="162"/>
      <c r="E40" s="221"/>
    </row>
    <row r="41" spans="1:9" s="2" customFormat="1" x14ac:dyDescent="0.3">
      <c r="B41" s="162"/>
      <c r="E41" s="226"/>
      <c r="F41" s="226"/>
      <c r="G41" s="226"/>
      <c r="H41" s="226"/>
      <c r="I41" s="226"/>
    </row>
    <row r="42" spans="1:9" s="2" customFormat="1" x14ac:dyDescent="0.3">
      <c r="B42" s="162"/>
      <c r="D42" s="12"/>
      <c r="E42" s="226"/>
      <c r="F42" s="226"/>
      <c r="G42" s="226"/>
      <c r="H42" s="226"/>
      <c r="I42" s="226"/>
    </row>
    <row r="43" spans="1:9" s="2" customFormat="1" x14ac:dyDescent="0.3">
      <c r="A43" s="226"/>
      <c r="B43" s="164" t="s">
        <v>380</v>
      </c>
      <c r="D43" s="12"/>
      <c r="E43" s="226"/>
      <c r="F43" s="226"/>
      <c r="G43" s="226"/>
      <c r="H43" s="226"/>
      <c r="I43" s="226"/>
    </row>
    <row r="44" spans="1:9" s="2" customFormat="1" x14ac:dyDescent="0.3">
      <c r="A44" s="226"/>
      <c r="B44" s="162" t="s">
        <v>250</v>
      </c>
      <c r="D44" s="12"/>
      <c r="E44" s="226"/>
      <c r="F44" s="226"/>
      <c r="G44" s="226"/>
      <c r="H44" s="226"/>
      <c r="I44" s="226"/>
    </row>
    <row r="45" spans="1:9" s="226" customFormat="1" ht="13.2" x14ac:dyDescent="0.25">
      <c r="B45" s="165" t="s">
        <v>123</v>
      </c>
    </row>
    <row r="46" spans="1:9" s="226" customFormat="1" ht="13.2" x14ac:dyDescent="0.25">
      <c r="B46" s="318"/>
    </row>
  </sheetData>
  <mergeCells count="2">
    <mergeCell ref="C1:D1"/>
    <mergeCell ref="C2:D2"/>
  </mergeCells>
  <pageMargins left="0.11811023622047245" right="0.11811023622047245" top="0.59055118110236227" bottom="0.59055118110236227" header="0.15748031496062992" footer="0.15748031496062992"/>
  <pageSetup paperSize="9" scale="81" orientation="portrait" r:id="rId1"/>
  <headerFooter alignWithMargins="0"/>
  <colBreaks count="2" manualBreakCount="2">
    <brk id="4" max="41" man="1"/>
    <brk id="5" max="4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0"/>
  <sheetViews>
    <sheetView showGridLines="0" view="pageBreakPreview" topLeftCell="A18" zoomScale="60" zoomScaleNormal="100" workbookViewId="0">
      <selection activeCell="D41" activeCellId="1" sqref="D43:D45 D41"/>
    </sheetView>
  </sheetViews>
  <sheetFormatPr defaultColWidth="9.109375" defaultRowHeight="13.8" x14ac:dyDescent="0.3"/>
  <cols>
    <col min="1" max="1" width="17.77734375" style="2" customWidth="1"/>
    <col min="2" max="2" width="77.33203125" style="2" customWidth="1"/>
    <col min="3" max="3" width="15" style="2" customWidth="1"/>
    <col min="4" max="4" width="13.5546875" style="2" customWidth="1"/>
    <col min="5" max="5" width="0.6640625" style="2" customWidth="1"/>
    <col min="6" max="6" width="27.44140625" style="2" hidden="1" customWidth="1"/>
    <col min="7" max="7" width="14.5546875" style="2" hidden="1" customWidth="1"/>
    <col min="8" max="8" width="17.5546875" style="2" hidden="1" customWidth="1"/>
    <col min="9" max="9" width="19.88671875" style="2" customWidth="1"/>
    <col min="10" max="10" width="13.44140625" style="2" bestFit="1" customWidth="1"/>
    <col min="11" max="16384" width="9.109375" style="2"/>
  </cols>
  <sheetData>
    <row r="1" spans="1:10" s="6" customFormat="1" ht="21.75" customHeight="1" x14ac:dyDescent="0.3">
      <c r="A1" s="546" t="s">
        <v>450</v>
      </c>
      <c r="B1" s="546"/>
      <c r="C1" s="542" t="s">
        <v>94</v>
      </c>
      <c r="D1" s="542"/>
      <c r="E1" s="72"/>
    </row>
    <row r="2" spans="1:10" s="6" customFormat="1" x14ac:dyDescent="0.3">
      <c r="A2" s="546" t="s">
        <v>451</v>
      </c>
      <c r="B2" s="546"/>
      <c r="C2" s="540" t="str">
        <f>'ფორმა N1'!L2</f>
        <v>01.01.2023-31.12.2023</v>
      </c>
      <c r="D2" s="541"/>
      <c r="E2" s="72"/>
    </row>
    <row r="3" spans="1:10" s="6" customFormat="1" x14ac:dyDescent="0.3">
      <c r="A3" s="547"/>
      <c r="B3" s="547"/>
      <c r="C3" s="223"/>
      <c r="D3" s="510"/>
      <c r="E3" s="72"/>
    </row>
    <row r="4" spans="1:10" s="6" customFormat="1" x14ac:dyDescent="0.3">
      <c r="A4" s="59" t="s">
        <v>124</v>
      </c>
      <c r="B4" s="218"/>
      <c r="C4" s="223"/>
      <c r="D4" s="510"/>
      <c r="E4" s="72"/>
    </row>
    <row r="5" spans="1:10" s="6" customFormat="1" x14ac:dyDescent="0.3">
      <c r="A5" s="59"/>
      <c r="B5" s="218"/>
      <c r="C5" s="223"/>
      <c r="D5" s="510"/>
      <c r="E5" s="72"/>
    </row>
    <row r="6" spans="1:10" x14ac:dyDescent="0.3">
      <c r="A6" s="60" t="str">
        <f>'[1]ფორმა N2'!A4</f>
        <v>ანგარიშვალდებული პირის დასახელება:</v>
      </c>
      <c r="B6" s="60"/>
      <c r="C6" s="59"/>
      <c r="D6" s="59"/>
      <c r="E6" s="73"/>
    </row>
    <row r="7" spans="1:10" x14ac:dyDescent="0.3">
      <c r="A7" s="151" t="str">
        <f>'ფორმა N1'!D4</f>
        <v>მოქალაქეთა პოლიტიკური გაერთიანება „ლელო საქართველოსთვის“</v>
      </c>
      <c r="B7" s="63"/>
      <c r="C7" s="64"/>
      <c r="D7" s="64"/>
      <c r="E7" s="73"/>
    </row>
    <row r="8" spans="1:10" x14ac:dyDescent="0.3">
      <c r="A8" s="60"/>
      <c r="B8" s="60"/>
      <c r="C8" s="59"/>
      <c r="D8" s="59"/>
      <c r="E8" s="73"/>
    </row>
    <row r="9" spans="1:10" s="6" customFormat="1" x14ac:dyDescent="0.3">
      <c r="A9" s="218"/>
      <c r="B9" s="218"/>
      <c r="C9" s="61"/>
      <c r="D9" s="61"/>
      <c r="E9" s="72"/>
      <c r="I9" s="521">
        <f>D11-I10</f>
        <v>0</v>
      </c>
    </row>
    <row r="10" spans="1:10" s="6" customFormat="1" ht="27.6" x14ac:dyDescent="0.3">
      <c r="A10" s="70" t="s">
        <v>64</v>
      </c>
      <c r="B10" s="71" t="s">
        <v>11</v>
      </c>
      <c r="C10" s="62" t="s">
        <v>10</v>
      </c>
      <c r="D10" s="62" t="s">
        <v>9</v>
      </c>
      <c r="E10" s="72"/>
      <c r="I10" s="520">
        <f>873482.21+150+5837.02+45147.77</f>
        <v>924617</v>
      </c>
    </row>
    <row r="11" spans="1:10" s="7" customFormat="1" x14ac:dyDescent="0.25">
      <c r="A11" s="152">
        <v>1</v>
      </c>
      <c r="B11" s="152" t="s">
        <v>57</v>
      </c>
      <c r="C11" s="438">
        <f>SUM(C12,C16,C56,C59,C60,C61,C79)</f>
        <v>854749.00000000012</v>
      </c>
      <c r="D11" s="438">
        <f>SUM(D12,D16,D56,D59,D60,D61,D67,D75,D76)</f>
        <v>924617</v>
      </c>
      <c r="E11" s="153"/>
      <c r="F11" s="437">
        <f>'ფორმა N5'!C9+1.24+83.85</f>
        <v>85.089999999999989</v>
      </c>
      <c r="G11" s="7">
        <v>3260619.81</v>
      </c>
      <c r="H11" s="437">
        <f>G11-F11-C11</f>
        <v>2405785.7200000002</v>
      </c>
      <c r="I11" s="7">
        <f>854165.34+581.7+1.96</f>
        <v>854748.99999999988</v>
      </c>
      <c r="J11" s="451">
        <f>C11-I11</f>
        <v>0</v>
      </c>
    </row>
    <row r="12" spans="1:10" s="9" customFormat="1" ht="16.2" x14ac:dyDescent="0.25">
      <c r="A12" s="68">
        <v>1.1000000000000001</v>
      </c>
      <c r="B12" s="68" t="s">
        <v>58</v>
      </c>
      <c r="C12" s="439">
        <f>SUM(C13:C15)</f>
        <v>382240.5</v>
      </c>
      <c r="D12" s="439">
        <f>SUM(D13:D15)</f>
        <v>380964.98999999993</v>
      </c>
      <c r="E12" s="74"/>
      <c r="F12" s="437">
        <f>'ფორმა N5'!C10</f>
        <v>0</v>
      </c>
      <c r="G12" s="9">
        <v>299048.37</v>
      </c>
      <c r="H12" s="437">
        <f t="shared" ref="H12:H75" si="0">G12-F12-C12</f>
        <v>-83192.13</v>
      </c>
    </row>
    <row r="13" spans="1:10" s="10" customFormat="1" x14ac:dyDescent="0.25">
      <c r="A13" s="69" t="s">
        <v>30</v>
      </c>
      <c r="B13" s="69" t="s">
        <v>59</v>
      </c>
      <c r="C13" s="440">
        <v>371561.9</v>
      </c>
      <c r="D13" s="440">
        <f>291060.39+72765.09+6460.91</f>
        <v>370286.38999999996</v>
      </c>
      <c r="E13" s="75"/>
      <c r="F13" s="437">
        <f>'ფორმა N5'!C11</f>
        <v>0</v>
      </c>
      <c r="G13" s="10">
        <v>288334.05</v>
      </c>
      <c r="H13" s="437">
        <f t="shared" si="0"/>
        <v>-83227.850000000035</v>
      </c>
      <c r="I13" s="519">
        <f>C13-D13</f>
        <v>1275.5100000000675</v>
      </c>
      <c r="J13" s="461"/>
    </row>
    <row r="14" spans="1:10" s="3" customFormat="1" x14ac:dyDescent="0.25">
      <c r="A14" s="69" t="s">
        <v>31</v>
      </c>
      <c r="B14" s="69" t="s">
        <v>0</v>
      </c>
      <c r="C14" s="440"/>
      <c r="D14" s="440"/>
      <c r="E14" s="76"/>
      <c r="F14" s="437">
        <f>'ფორმა N5'!C12</f>
        <v>0</v>
      </c>
      <c r="H14" s="437">
        <f t="shared" si="0"/>
        <v>0</v>
      </c>
    </row>
    <row r="15" spans="1:10" s="3" customFormat="1" x14ac:dyDescent="0.25">
      <c r="A15" s="312" t="s">
        <v>71</v>
      </c>
      <c r="B15" s="69" t="s">
        <v>487</v>
      </c>
      <c r="C15" s="440">
        <v>10678.599999999999</v>
      </c>
      <c r="D15" s="440">
        <f>8400+2100+178.6</f>
        <v>10678.6</v>
      </c>
      <c r="E15" s="76"/>
      <c r="F15" s="437">
        <f>'ფორმა N5'!C13</f>
        <v>0</v>
      </c>
      <c r="G15" s="3">
        <v>10714.32</v>
      </c>
      <c r="H15" s="437">
        <f t="shared" si="0"/>
        <v>35.720000000001164</v>
      </c>
      <c r="J15" s="461"/>
    </row>
    <row r="16" spans="1:10" s="7" customFormat="1" x14ac:dyDescent="0.25">
      <c r="A16" s="68">
        <v>1.2</v>
      </c>
      <c r="B16" s="68" t="s">
        <v>60</v>
      </c>
      <c r="C16" s="439">
        <f>SUM(C17,C20,C32,C33,C34,C35,C38,C39,C46:C50,C54,C55)</f>
        <v>465259.82</v>
      </c>
      <c r="D16" s="439">
        <f>SUM(D17,D20,D32,D33,D34,D35,D38,D39,D46:D50,D54,D55)</f>
        <v>537048.22</v>
      </c>
      <c r="E16" s="153"/>
      <c r="F16" s="437">
        <f>'ფორმა N5'!C14</f>
        <v>0</v>
      </c>
      <c r="G16" s="7">
        <v>2955693.32</v>
      </c>
      <c r="H16" s="437">
        <f t="shared" si="0"/>
        <v>2490433.5</v>
      </c>
    </row>
    <row r="17" spans="1:10" s="3" customFormat="1" x14ac:dyDescent="0.25">
      <c r="A17" s="69" t="s">
        <v>32</v>
      </c>
      <c r="B17" s="69" t="s">
        <v>1</v>
      </c>
      <c r="C17" s="439">
        <f>SUM(C18:C19)</f>
        <v>1027.97</v>
      </c>
      <c r="D17" s="439">
        <f>SUM(D18:D19)</f>
        <v>1027.97</v>
      </c>
      <c r="E17" s="76"/>
      <c r="F17" s="437">
        <f>'ფორმა N5'!C15</f>
        <v>0</v>
      </c>
      <c r="G17" s="3">
        <v>52304.84</v>
      </c>
      <c r="H17" s="437">
        <f t="shared" si="0"/>
        <v>51276.869999999995</v>
      </c>
    </row>
    <row r="18" spans="1:10" s="3" customFormat="1" x14ac:dyDescent="0.25">
      <c r="A18" s="78" t="s">
        <v>84</v>
      </c>
      <c r="B18" s="78" t="s">
        <v>61</v>
      </c>
      <c r="C18" s="440"/>
      <c r="D18" s="441"/>
      <c r="E18" s="76"/>
      <c r="F18" s="437">
        <f>'ფორმა N5'!C16</f>
        <v>0</v>
      </c>
      <c r="H18" s="437">
        <f t="shared" si="0"/>
        <v>0</v>
      </c>
    </row>
    <row r="19" spans="1:10" s="3" customFormat="1" x14ac:dyDescent="0.25">
      <c r="A19" s="78" t="s">
        <v>85</v>
      </c>
      <c r="B19" s="78" t="s">
        <v>62</v>
      </c>
      <c r="C19" s="440">
        <v>1027.97</v>
      </c>
      <c r="D19" s="441">
        <v>1027.97</v>
      </c>
      <c r="E19" s="76"/>
      <c r="F19" s="437">
        <f>'ფორმა N5'!C17</f>
        <v>0</v>
      </c>
      <c r="G19" s="3">
        <v>52304.84</v>
      </c>
      <c r="H19" s="437">
        <f t="shared" si="0"/>
        <v>51276.869999999995</v>
      </c>
      <c r="J19" s="460"/>
    </row>
    <row r="20" spans="1:10" s="3" customFormat="1" x14ac:dyDescent="0.25">
      <c r="A20" s="69" t="s">
        <v>33</v>
      </c>
      <c r="B20" s="69" t="s">
        <v>2</v>
      </c>
      <c r="C20" s="439">
        <f>SUM(C21:C26,C31)</f>
        <v>53444.4</v>
      </c>
      <c r="D20" s="439">
        <f>SUM(D21:D26,D31)</f>
        <v>53139.93</v>
      </c>
      <c r="E20" s="154"/>
      <c r="F20" s="437">
        <f>'ფორმა N5'!C18</f>
        <v>0</v>
      </c>
      <c r="G20" s="3">
        <v>87436.51</v>
      </c>
      <c r="H20" s="437">
        <f t="shared" si="0"/>
        <v>33992.109999999993</v>
      </c>
    </row>
    <row r="21" spans="1:10" s="156" customFormat="1" ht="27.6" x14ac:dyDescent="0.25">
      <c r="A21" s="78" t="s">
        <v>12</v>
      </c>
      <c r="B21" s="78" t="s">
        <v>231</v>
      </c>
      <c r="C21" s="442">
        <v>8841.7999999999993</v>
      </c>
      <c r="D21" s="443">
        <f>1516.8+1500+100+2150+60+2275+960+280</f>
        <v>8841.7999999999993</v>
      </c>
      <c r="E21" s="155"/>
      <c r="F21" s="437">
        <f>'ფორმა N5'!C19</f>
        <v>0</v>
      </c>
      <c r="G21" s="156">
        <v>9081.98</v>
      </c>
      <c r="H21" s="437">
        <f t="shared" si="0"/>
        <v>240.18000000000029</v>
      </c>
      <c r="I21" s="156" t="s">
        <v>856</v>
      </c>
    </row>
    <row r="22" spans="1:10" s="156" customFormat="1" x14ac:dyDescent="0.25">
      <c r="A22" s="78" t="s">
        <v>13</v>
      </c>
      <c r="B22" s="78" t="s">
        <v>14</v>
      </c>
      <c r="C22" s="442"/>
      <c r="D22" s="443"/>
      <c r="E22" s="155"/>
      <c r="F22" s="437">
        <f>'ფორმა N5'!C20</f>
        <v>0</v>
      </c>
      <c r="G22" s="156">
        <v>2085.1</v>
      </c>
      <c r="H22" s="437">
        <f t="shared" si="0"/>
        <v>2085.1</v>
      </c>
    </row>
    <row r="23" spans="1:10" s="156" customFormat="1" ht="27.6" x14ac:dyDescent="0.25">
      <c r="A23" s="78" t="s">
        <v>261</v>
      </c>
      <c r="B23" s="78" t="s">
        <v>22</v>
      </c>
      <c r="C23" s="442"/>
      <c r="D23" s="443"/>
      <c r="E23" s="155"/>
      <c r="F23" s="437">
        <f>'ფორმა N5'!C21</f>
        <v>0</v>
      </c>
      <c r="H23" s="437">
        <f t="shared" si="0"/>
        <v>0</v>
      </c>
    </row>
    <row r="24" spans="1:10" s="156" customFormat="1" x14ac:dyDescent="0.25">
      <c r="A24" s="78" t="s">
        <v>262</v>
      </c>
      <c r="B24" s="78" t="s">
        <v>15</v>
      </c>
      <c r="C24" s="442">
        <f>17708.2+917.42</f>
        <v>18625.62</v>
      </c>
      <c r="D24" s="443">
        <f>1966.06+16767.52</f>
        <v>18733.580000000002</v>
      </c>
      <c r="E24" s="155"/>
      <c r="F24" s="437">
        <f>'ფორმა N5'!C22</f>
        <v>0</v>
      </c>
      <c r="G24" s="156">
        <v>38030.69</v>
      </c>
      <c r="H24" s="437">
        <f t="shared" si="0"/>
        <v>19405.070000000003</v>
      </c>
    </row>
    <row r="25" spans="1:10" s="156" customFormat="1" x14ac:dyDescent="0.25">
      <c r="A25" s="78" t="s">
        <v>263</v>
      </c>
      <c r="B25" s="78" t="s">
        <v>16</v>
      </c>
      <c r="C25" s="442">
        <v>242</v>
      </c>
      <c r="D25" s="443">
        <f>242+102.9</f>
        <v>344.9</v>
      </c>
      <c r="E25" s="155"/>
      <c r="F25" s="437">
        <f>'ფორმა N5'!C23</f>
        <v>0</v>
      </c>
      <c r="G25" s="156">
        <v>374</v>
      </c>
      <c r="H25" s="437">
        <f t="shared" si="0"/>
        <v>132</v>
      </c>
    </row>
    <row r="26" spans="1:10" s="156" customFormat="1" x14ac:dyDescent="0.25">
      <c r="A26" s="78" t="s">
        <v>264</v>
      </c>
      <c r="B26" s="78" t="s">
        <v>17</v>
      </c>
      <c r="C26" s="439">
        <f>SUM(C27:C30)</f>
        <v>7448.6200000000008</v>
      </c>
      <c r="D26" s="439">
        <f>SUM(D27:D30)</f>
        <v>6733.29</v>
      </c>
      <c r="E26" s="155"/>
      <c r="F26" s="437">
        <f>'ფორმა N5'!C24</f>
        <v>0</v>
      </c>
      <c r="G26" s="156">
        <v>11366.619999999999</v>
      </c>
      <c r="H26" s="437">
        <f t="shared" si="0"/>
        <v>3917.9999999999982</v>
      </c>
    </row>
    <row r="27" spans="1:10" s="156" customFormat="1" x14ac:dyDescent="0.25">
      <c r="A27" s="157" t="s">
        <v>265</v>
      </c>
      <c r="B27" s="157" t="s">
        <v>18</v>
      </c>
      <c r="C27" s="442">
        <v>4882.72</v>
      </c>
      <c r="D27" s="443">
        <v>4448.4399999999996</v>
      </c>
      <c r="E27" s="155"/>
      <c r="F27" s="437">
        <f>'ფორმა N5'!C25</f>
        <v>0</v>
      </c>
      <c r="G27" s="156">
        <v>7085.42</v>
      </c>
      <c r="H27" s="437">
        <f t="shared" si="0"/>
        <v>2202.6999999999998</v>
      </c>
      <c r="I27" s="509"/>
    </row>
    <row r="28" spans="1:10" s="156" customFormat="1" x14ac:dyDescent="0.25">
      <c r="A28" s="157" t="s">
        <v>266</v>
      </c>
      <c r="B28" s="157" t="s">
        <v>19</v>
      </c>
      <c r="C28" s="442">
        <v>388.26</v>
      </c>
      <c r="D28" s="443">
        <v>374.23</v>
      </c>
      <c r="E28" s="155"/>
      <c r="F28" s="437">
        <f>'ფორმა N5'!C26</f>
        <v>0</v>
      </c>
      <c r="G28" s="156">
        <v>791.91</v>
      </c>
      <c r="H28" s="437">
        <f t="shared" si="0"/>
        <v>403.65</v>
      </c>
      <c r="I28" s="509"/>
    </row>
    <row r="29" spans="1:10" s="156" customFormat="1" x14ac:dyDescent="0.25">
      <c r="A29" s="157" t="s">
        <v>267</v>
      </c>
      <c r="B29" s="157" t="s">
        <v>20</v>
      </c>
      <c r="C29" s="442">
        <v>2177.64</v>
      </c>
      <c r="D29" s="443">
        <v>1910.62</v>
      </c>
      <c r="E29" s="155"/>
      <c r="F29" s="437">
        <f>'ფორმა N5'!C27</f>
        <v>0</v>
      </c>
      <c r="G29" s="156">
        <v>3352.79</v>
      </c>
      <c r="H29" s="437">
        <f t="shared" si="0"/>
        <v>1175.1500000000001</v>
      </c>
      <c r="I29" s="509"/>
    </row>
    <row r="30" spans="1:10" s="156" customFormat="1" x14ac:dyDescent="0.25">
      <c r="A30" s="157" t="s">
        <v>268</v>
      </c>
      <c r="B30" s="157" t="s">
        <v>23</v>
      </c>
      <c r="C30" s="442"/>
      <c r="D30" s="443"/>
      <c r="E30" s="155"/>
      <c r="F30" s="437">
        <f>'ფორმა N5'!C28</f>
        <v>0</v>
      </c>
      <c r="G30" s="156">
        <v>136.5</v>
      </c>
      <c r="H30" s="437">
        <f t="shared" si="0"/>
        <v>136.5</v>
      </c>
    </row>
    <row r="31" spans="1:10" s="156" customFormat="1" x14ac:dyDescent="0.25">
      <c r="A31" s="78" t="s">
        <v>269</v>
      </c>
      <c r="B31" s="78" t="s">
        <v>21</v>
      </c>
      <c r="C31" s="442">
        <f>12830.86+5455.5</f>
        <v>18286.36</v>
      </c>
      <c r="D31" s="443">
        <f>9020+4010.86+5455.5</f>
        <v>18486.36</v>
      </c>
      <c r="E31" s="155"/>
      <c r="F31" s="437">
        <f>'ფორმა N5'!C29</f>
        <v>0</v>
      </c>
      <c r="G31" s="156">
        <v>26498.12</v>
      </c>
      <c r="H31" s="437">
        <f t="shared" si="0"/>
        <v>8211.7599999999984</v>
      </c>
      <c r="I31" s="156" t="s">
        <v>857</v>
      </c>
      <c r="J31" s="509"/>
    </row>
    <row r="32" spans="1:10" s="3" customFormat="1" x14ac:dyDescent="0.25">
      <c r="A32" s="69" t="s">
        <v>34</v>
      </c>
      <c r="B32" s="69" t="s">
        <v>3</v>
      </c>
      <c r="C32" s="440"/>
      <c r="D32" s="441"/>
      <c r="E32" s="154"/>
      <c r="F32" s="437">
        <f>'ფორმა N5'!C30</f>
        <v>0</v>
      </c>
      <c r="H32" s="437">
        <f t="shared" si="0"/>
        <v>0</v>
      </c>
    </row>
    <row r="33" spans="1:9" s="3" customFormat="1" x14ac:dyDescent="0.25">
      <c r="A33" s="69" t="s">
        <v>35</v>
      </c>
      <c r="B33" s="69" t="s">
        <v>4</v>
      </c>
      <c r="C33" s="440"/>
      <c r="D33" s="441"/>
      <c r="E33" s="76"/>
      <c r="F33" s="437">
        <f>'ფორმა N5'!C31</f>
        <v>0</v>
      </c>
      <c r="H33" s="437">
        <f t="shared" si="0"/>
        <v>0</v>
      </c>
    </row>
    <row r="34" spans="1:9" s="3" customFormat="1" x14ac:dyDescent="0.25">
      <c r="A34" s="69" t="s">
        <v>36</v>
      </c>
      <c r="B34" s="69" t="s">
        <v>5</v>
      </c>
      <c r="C34" s="440"/>
      <c r="D34" s="441"/>
      <c r="E34" s="76"/>
      <c r="F34" s="437">
        <f>'ფორმა N5'!C32</f>
        <v>0</v>
      </c>
      <c r="H34" s="437">
        <f t="shared" si="0"/>
        <v>0</v>
      </c>
    </row>
    <row r="35" spans="1:9" s="3" customFormat="1" x14ac:dyDescent="0.25">
      <c r="A35" s="69" t="s">
        <v>37</v>
      </c>
      <c r="B35" s="69" t="s">
        <v>63</v>
      </c>
      <c r="C35" s="439">
        <f>SUM(C36:C37)</f>
        <v>3879.95</v>
      </c>
      <c r="D35" s="439">
        <f>SUM(D36:D37)</f>
        <v>4946.13</v>
      </c>
      <c r="E35" s="76"/>
      <c r="F35" s="437">
        <f>'ფორმა N5'!C33</f>
        <v>0</v>
      </c>
      <c r="G35" s="3">
        <v>5920.75</v>
      </c>
      <c r="H35" s="437">
        <f t="shared" si="0"/>
        <v>2040.8000000000002</v>
      </c>
    </row>
    <row r="36" spans="1:9" s="3" customFormat="1" x14ac:dyDescent="0.25">
      <c r="A36" s="78" t="s">
        <v>270</v>
      </c>
      <c r="B36" s="78" t="s">
        <v>56</v>
      </c>
      <c r="C36" s="440">
        <v>642.77</v>
      </c>
      <c r="D36" s="441">
        <v>862.25</v>
      </c>
      <c r="E36" s="76"/>
      <c r="F36" s="437">
        <f>'ფორმა N5'!C34</f>
        <v>0</v>
      </c>
      <c r="H36" s="437">
        <f t="shared" si="0"/>
        <v>-642.77</v>
      </c>
      <c r="I36" s="3" t="s">
        <v>859</v>
      </c>
    </row>
    <row r="37" spans="1:9" s="3" customFormat="1" x14ac:dyDescent="0.25">
      <c r="A37" s="78" t="s">
        <v>271</v>
      </c>
      <c r="B37" s="78" t="s">
        <v>55</v>
      </c>
      <c r="C37" s="440">
        <v>3237.18</v>
      </c>
      <c r="D37" s="441">
        <f>4063.88+20</f>
        <v>4083.88</v>
      </c>
      <c r="E37" s="76"/>
      <c r="F37" s="437">
        <f>'ფორმა N5'!C35</f>
        <v>0</v>
      </c>
      <c r="G37" s="3">
        <v>5920.75</v>
      </c>
      <c r="H37" s="437">
        <f t="shared" si="0"/>
        <v>2683.57</v>
      </c>
    </row>
    <row r="38" spans="1:9" s="3" customFormat="1" x14ac:dyDescent="0.25">
      <c r="A38" s="69" t="s">
        <v>38</v>
      </c>
      <c r="B38" s="69" t="s">
        <v>49</v>
      </c>
      <c r="C38" s="440">
        <v>915.17</v>
      </c>
      <c r="D38" s="441">
        <f>630.35+150</f>
        <v>780.35</v>
      </c>
      <c r="E38" s="76"/>
      <c r="F38" s="437">
        <f>'ფორმა N5'!C36</f>
        <v>0</v>
      </c>
      <c r="G38" s="3">
        <v>1159.69</v>
      </c>
      <c r="H38" s="437">
        <f t="shared" si="0"/>
        <v>244.5200000000001</v>
      </c>
    </row>
    <row r="39" spans="1:9" s="3" customFormat="1" x14ac:dyDescent="0.25">
      <c r="A39" s="69" t="s">
        <v>39</v>
      </c>
      <c r="B39" s="69" t="s">
        <v>355</v>
      </c>
      <c r="C39" s="439">
        <f>SUM(C40:C45)</f>
        <v>46477.01</v>
      </c>
      <c r="D39" s="439">
        <f>SUM(D40:D45)</f>
        <v>46476.98</v>
      </c>
      <c r="E39" s="76"/>
      <c r="F39" s="437">
        <f>'ფორმა N5'!C37</f>
        <v>0</v>
      </c>
      <c r="G39" s="3">
        <v>1892232.36</v>
      </c>
      <c r="H39" s="437">
        <f t="shared" si="0"/>
        <v>1845755.35</v>
      </c>
    </row>
    <row r="40" spans="1:9" s="3" customFormat="1" x14ac:dyDescent="0.25">
      <c r="A40" s="17" t="s">
        <v>316</v>
      </c>
      <c r="B40" s="17" t="s">
        <v>320</v>
      </c>
      <c r="C40" s="450"/>
      <c r="D40" s="517"/>
      <c r="E40" s="76"/>
      <c r="F40" s="437">
        <f>'ფორმა N5'!C38</f>
        <v>0</v>
      </c>
      <c r="G40" s="3">
        <v>1066852.03</v>
      </c>
      <c r="H40" s="437">
        <f t="shared" si="0"/>
        <v>1066852.03</v>
      </c>
    </row>
    <row r="41" spans="1:9" s="3" customFormat="1" x14ac:dyDescent="0.25">
      <c r="A41" s="17" t="s">
        <v>317</v>
      </c>
      <c r="B41" s="17" t="s">
        <v>321</v>
      </c>
      <c r="C41" s="450">
        <v>3700</v>
      </c>
      <c r="D41" s="517">
        <v>3700</v>
      </c>
      <c r="E41" s="76"/>
      <c r="F41" s="437">
        <f>'ფორმა N5'!C39</f>
        <v>0</v>
      </c>
      <c r="G41" s="3">
        <v>37491.019999999997</v>
      </c>
      <c r="H41" s="437">
        <f t="shared" si="0"/>
        <v>33791.019999999997</v>
      </c>
    </row>
    <row r="42" spans="1:9" s="3" customFormat="1" x14ac:dyDescent="0.25">
      <c r="A42" s="17" t="s">
        <v>318</v>
      </c>
      <c r="B42" s="17" t="s">
        <v>324</v>
      </c>
      <c r="C42" s="450">
        <v>35685.69</v>
      </c>
      <c r="D42" s="517">
        <f>30242.09+5443.57</f>
        <v>35685.660000000003</v>
      </c>
      <c r="E42" s="76"/>
      <c r="F42" s="437">
        <f>'ფორმა N5'!C40</f>
        <v>0</v>
      </c>
      <c r="G42" s="3">
        <v>386508.46</v>
      </c>
      <c r="H42" s="437">
        <f t="shared" si="0"/>
        <v>350822.77</v>
      </c>
    </row>
    <row r="43" spans="1:9" s="3" customFormat="1" x14ac:dyDescent="0.25">
      <c r="A43" s="17" t="s">
        <v>323</v>
      </c>
      <c r="B43" s="17" t="s">
        <v>325</v>
      </c>
      <c r="C43" s="450">
        <v>2042.5</v>
      </c>
      <c r="D43" s="517">
        <f>130+1912.5</f>
        <v>2042.5</v>
      </c>
      <c r="E43" s="76"/>
      <c r="F43" s="437">
        <f>'ფორმა N5'!C41</f>
        <v>0</v>
      </c>
      <c r="G43" s="3">
        <v>27782</v>
      </c>
      <c r="H43" s="437">
        <f t="shared" si="0"/>
        <v>25739.5</v>
      </c>
    </row>
    <row r="44" spans="1:9" s="3" customFormat="1" x14ac:dyDescent="0.25">
      <c r="A44" s="17" t="s">
        <v>326</v>
      </c>
      <c r="B44" s="17" t="s">
        <v>441</v>
      </c>
      <c r="C44" s="450"/>
      <c r="D44" s="517"/>
      <c r="E44" s="76"/>
      <c r="F44" s="437">
        <f>'ფორმა N5'!C42</f>
        <v>0</v>
      </c>
      <c r="G44" s="3">
        <v>163646.78999999998</v>
      </c>
      <c r="H44" s="437">
        <f t="shared" si="0"/>
        <v>163646.78999999998</v>
      </c>
    </row>
    <row r="45" spans="1:9" s="3" customFormat="1" x14ac:dyDescent="0.25">
      <c r="A45" s="17" t="s">
        <v>402</v>
      </c>
      <c r="B45" s="17" t="s">
        <v>322</v>
      </c>
      <c r="C45" s="450">
        <v>5048.82</v>
      </c>
      <c r="D45" s="517">
        <f>270+760+2368.82+900+750</f>
        <v>5048.82</v>
      </c>
      <c r="E45" s="76"/>
      <c r="F45" s="437">
        <f>'ფორმა N5'!C43</f>
        <v>0</v>
      </c>
      <c r="G45" s="3">
        <v>209952.06</v>
      </c>
      <c r="H45" s="437">
        <f t="shared" si="0"/>
        <v>204903.24</v>
      </c>
    </row>
    <row r="46" spans="1:9" s="3" customFormat="1" ht="27.6" x14ac:dyDescent="0.25">
      <c r="A46" s="69" t="s">
        <v>40</v>
      </c>
      <c r="B46" s="69" t="s">
        <v>28</v>
      </c>
      <c r="C46" s="440">
        <v>63903.199999999997</v>
      </c>
      <c r="D46" s="441">
        <f>2702.2+600+413+4744+10384+20060+25000</f>
        <v>63903.199999999997</v>
      </c>
      <c r="E46" s="76"/>
      <c r="F46" s="437">
        <f>'ფორმა N5'!C44</f>
        <v>0</v>
      </c>
      <c r="G46" s="3">
        <v>44849.16</v>
      </c>
      <c r="H46" s="437">
        <f t="shared" si="0"/>
        <v>-19054.039999999994</v>
      </c>
    </row>
    <row r="47" spans="1:9" s="3" customFormat="1" x14ac:dyDescent="0.25">
      <c r="A47" s="69" t="s">
        <v>41</v>
      </c>
      <c r="B47" s="69" t="s">
        <v>24</v>
      </c>
      <c r="C47" s="440">
        <f>6943.18+1000</f>
        <v>7943.18</v>
      </c>
      <c r="D47" s="441">
        <f>1000+900+142.16+5837.02</f>
        <v>7879.18</v>
      </c>
      <c r="E47" s="76"/>
      <c r="F47" s="437">
        <f>'ფორმა N5'!C45</f>
        <v>0</v>
      </c>
      <c r="G47" s="3">
        <f>6036+3137.54</f>
        <v>9173.5400000000009</v>
      </c>
      <c r="H47" s="437">
        <f>G47-F47-C47</f>
        <v>1230.3600000000006</v>
      </c>
      <c r="I47" s="460"/>
    </row>
    <row r="48" spans="1:9" s="3" customFormat="1" x14ac:dyDescent="0.25">
      <c r="A48" s="69" t="s">
        <v>42</v>
      </c>
      <c r="B48" s="69" t="s">
        <v>25</v>
      </c>
      <c r="C48" s="440"/>
      <c r="D48" s="441"/>
      <c r="E48" s="76"/>
      <c r="F48" s="437">
        <f>'ფორმა N5'!C46</f>
        <v>0</v>
      </c>
      <c r="H48" s="437">
        <f t="shared" si="0"/>
        <v>0</v>
      </c>
    </row>
    <row r="49" spans="1:12" s="3" customFormat="1" x14ac:dyDescent="0.25">
      <c r="A49" s="69" t="s">
        <v>43</v>
      </c>
      <c r="B49" s="69" t="s">
        <v>26</v>
      </c>
      <c r="C49" s="440">
        <v>960</v>
      </c>
      <c r="D49" s="441">
        <v>960</v>
      </c>
      <c r="E49" s="76"/>
      <c r="F49" s="437">
        <f>'ფორმა N5'!C47</f>
        <v>0</v>
      </c>
      <c r="G49" s="3">
        <v>2887.7</v>
      </c>
      <c r="H49" s="437">
        <f t="shared" si="0"/>
        <v>1927.6999999999998</v>
      </c>
      <c r="I49" s="460"/>
    </row>
    <row r="50" spans="1:12" s="3" customFormat="1" x14ac:dyDescent="0.25">
      <c r="A50" s="69" t="s">
        <v>44</v>
      </c>
      <c r="B50" s="69" t="s">
        <v>356</v>
      </c>
      <c r="C50" s="439">
        <f>SUM(C51:C53)</f>
        <v>239245.06</v>
      </c>
      <c r="D50" s="439">
        <f>SUM(D51:D53)</f>
        <v>327845.06</v>
      </c>
      <c r="E50" s="76"/>
      <c r="F50" s="437">
        <f>'ფორმა N5'!C48</f>
        <v>0</v>
      </c>
      <c r="G50" s="3">
        <v>630900.93000000005</v>
      </c>
      <c r="H50" s="437">
        <f t="shared" si="0"/>
        <v>391655.87000000005</v>
      </c>
    </row>
    <row r="51" spans="1:12" s="3" customFormat="1" x14ac:dyDescent="0.25">
      <c r="A51" s="78" t="s">
        <v>331</v>
      </c>
      <c r="B51" s="78" t="s">
        <v>334</v>
      </c>
      <c r="C51" s="440">
        <v>229745.06</v>
      </c>
      <c r="D51" s="441">
        <f>205600+112745.06</f>
        <v>318345.06</v>
      </c>
      <c r="E51" s="76"/>
      <c r="F51" s="437">
        <f>'ფორმა N5'!C49</f>
        <v>0</v>
      </c>
      <c r="G51" s="3">
        <v>621400.93000000005</v>
      </c>
      <c r="H51" s="437">
        <f t="shared" si="0"/>
        <v>391655.87000000005</v>
      </c>
      <c r="I51" s="460"/>
      <c r="J51" s="460"/>
    </row>
    <row r="52" spans="1:12" s="3" customFormat="1" x14ac:dyDescent="0.25">
      <c r="A52" s="78" t="s">
        <v>332</v>
      </c>
      <c r="B52" s="78" t="s">
        <v>333</v>
      </c>
      <c r="C52" s="440">
        <v>9500</v>
      </c>
      <c r="D52" s="441">
        <v>9500</v>
      </c>
      <c r="E52" s="76"/>
      <c r="F52" s="437">
        <f>'ფორმა N5'!C50</f>
        <v>0</v>
      </c>
      <c r="G52" s="3">
        <v>9500</v>
      </c>
      <c r="H52" s="437">
        <f t="shared" si="0"/>
        <v>0</v>
      </c>
    </row>
    <row r="53" spans="1:12" s="3" customFormat="1" x14ac:dyDescent="0.25">
      <c r="A53" s="78" t="s">
        <v>335</v>
      </c>
      <c r="B53" s="78" t="s">
        <v>336</v>
      </c>
      <c r="C53" s="440"/>
      <c r="D53" s="441"/>
      <c r="E53" s="76"/>
      <c r="F53" s="437">
        <f>'ფორმა N5'!C51</f>
        <v>0</v>
      </c>
      <c r="H53" s="437">
        <f t="shared" si="0"/>
        <v>0</v>
      </c>
    </row>
    <row r="54" spans="1:12" s="3" customFormat="1" x14ac:dyDescent="0.25">
      <c r="A54" s="69" t="s">
        <v>45</v>
      </c>
      <c r="B54" s="69" t="s">
        <v>29</v>
      </c>
      <c r="C54" s="440"/>
      <c r="D54" s="441"/>
      <c r="E54" s="76"/>
      <c r="F54" s="437">
        <f>'ფორმა N5'!C52</f>
        <v>0</v>
      </c>
      <c r="H54" s="437">
        <f t="shared" si="0"/>
        <v>0</v>
      </c>
    </row>
    <row r="55" spans="1:12" s="3" customFormat="1" x14ac:dyDescent="0.25">
      <c r="A55" s="69" t="s">
        <v>46</v>
      </c>
      <c r="B55" s="69" t="s">
        <v>6</v>
      </c>
      <c r="C55" s="440">
        <f>1113.91+10+14213.56+17737.64+13893.55+495.22</f>
        <v>47463.880000000005</v>
      </c>
      <c r="D55" s="441">
        <f>10+1113.91+10943.55+131.93+17+412.96+4989.42+775.25+128.94+17.41+224.7+40.45+9562.62+1721.28</f>
        <v>30089.42</v>
      </c>
      <c r="E55" s="154"/>
      <c r="F55" s="437">
        <f>'ფორმა N5'!C53</f>
        <v>0</v>
      </c>
      <c r="G55" s="3">
        <f>231965.38-3137.54</f>
        <v>228827.84</v>
      </c>
      <c r="H55" s="437">
        <f t="shared" si="0"/>
        <v>181363.96</v>
      </c>
      <c r="I55" s="3">
        <v>7425.06</v>
      </c>
      <c r="J55" s="3">
        <v>7490</v>
      </c>
      <c r="K55" s="3">
        <v>7492</v>
      </c>
      <c r="L55" s="3">
        <v>7455</v>
      </c>
    </row>
    <row r="56" spans="1:12" s="3" customFormat="1" ht="27.6" x14ac:dyDescent="0.25">
      <c r="A56" s="68">
        <v>1.3</v>
      </c>
      <c r="B56" s="68" t="s">
        <v>360</v>
      </c>
      <c r="C56" s="439">
        <f>SUM(C57:C58)</f>
        <v>0</v>
      </c>
      <c r="D56" s="439">
        <f>SUM(D57:D58)</f>
        <v>0</v>
      </c>
      <c r="E56" s="154"/>
      <c r="F56" s="437">
        <f>'ფორმა N5'!C54</f>
        <v>0</v>
      </c>
      <c r="G56" s="3">
        <v>0</v>
      </c>
      <c r="H56" s="437">
        <f t="shared" si="0"/>
        <v>0</v>
      </c>
    </row>
    <row r="57" spans="1:12" s="3" customFormat="1" x14ac:dyDescent="0.25">
      <c r="A57" s="69" t="s">
        <v>50</v>
      </c>
      <c r="B57" s="69" t="s">
        <v>48</v>
      </c>
      <c r="C57" s="440"/>
      <c r="D57" s="441"/>
      <c r="E57" s="154"/>
      <c r="F57" s="437">
        <f>'ფორმა N5'!C55</f>
        <v>0</v>
      </c>
      <c r="H57" s="437">
        <f t="shared" si="0"/>
        <v>0</v>
      </c>
    </row>
    <row r="58" spans="1:12" s="3" customFormat="1" x14ac:dyDescent="0.25">
      <c r="A58" s="69" t="s">
        <v>51</v>
      </c>
      <c r="B58" s="69" t="s">
        <v>47</v>
      </c>
      <c r="C58" s="440"/>
      <c r="D58" s="441"/>
      <c r="E58" s="154"/>
      <c r="F58" s="437">
        <f>'ფორმა N5'!C56</f>
        <v>0</v>
      </c>
      <c r="H58" s="437">
        <f t="shared" si="0"/>
        <v>0</v>
      </c>
    </row>
    <row r="59" spans="1:12" s="3" customFormat="1" x14ac:dyDescent="0.25">
      <c r="A59" s="68">
        <v>1.4</v>
      </c>
      <c r="B59" s="68" t="s">
        <v>362</v>
      </c>
      <c r="C59" s="440"/>
      <c r="D59" s="441"/>
      <c r="E59" s="154"/>
      <c r="F59" s="437">
        <f>'ფორმა N5'!C57</f>
        <v>0</v>
      </c>
      <c r="H59" s="437">
        <f t="shared" si="0"/>
        <v>0</v>
      </c>
    </row>
    <row r="60" spans="1:12" s="156" customFormat="1" x14ac:dyDescent="0.25">
      <c r="A60" s="68">
        <v>1.5</v>
      </c>
      <c r="B60" s="68" t="s">
        <v>7</v>
      </c>
      <c r="C60" s="442"/>
      <c r="D60" s="443"/>
      <c r="E60" s="155"/>
      <c r="F60" s="437">
        <f>'ფორმა N5'!C58</f>
        <v>0</v>
      </c>
      <c r="H60" s="437">
        <f t="shared" si="0"/>
        <v>0</v>
      </c>
    </row>
    <row r="61" spans="1:12" s="156" customFormat="1" x14ac:dyDescent="0.3">
      <c r="A61" s="68">
        <v>1.6</v>
      </c>
      <c r="B61" s="31" t="s">
        <v>8</v>
      </c>
      <c r="C61" s="444">
        <f>SUM(C62:C66)</f>
        <v>7248.68</v>
      </c>
      <c r="D61" s="444">
        <f>SUM(D62:D66)</f>
        <v>6603.79</v>
      </c>
      <c r="E61" s="155"/>
      <c r="F61" s="437">
        <f>'ფორმა N5'!C59+1.24+83.85</f>
        <v>85.089999999999989</v>
      </c>
      <c r="G61" s="156">
        <v>5878.12</v>
      </c>
      <c r="H61" s="437">
        <f t="shared" si="0"/>
        <v>-1455.6500000000005</v>
      </c>
    </row>
    <row r="62" spans="1:12" s="156" customFormat="1" x14ac:dyDescent="0.25">
      <c r="A62" s="69" t="s">
        <v>277</v>
      </c>
      <c r="B62" s="32" t="s">
        <v>52</v>
      </c>
      <c r="C62" s="442"/>
      <c r="D62" s="443"/>
      <c r="E62" s="155"/>
      <c r="F62" s="437">
        <f>'ფორმა N5'!C60</f>
        <v>0</v>
      </c>
      <c r="H62" s="437">
        <f t="shared" si="0"/>
        <v>0</v>
      </c>
    </row>
    <row r="63" spans="1:12" s="156" customFormat="1" ht="27.6" x14ac:dyDescent="0.25">
      <c r="A63" s="69" t="s">
        <v>278</v>
      </c>
      <c r="B63" s="32" t="s">
        <v>54</v>
      </c>
      <c r="C63" s="442"/>
      <c r="D63" s="443"/>
      <c r="E63" s="155"/>
      <c r="F63" s="437">
        <f>'ფორმა N5'!C61</f>
        <v>0</v>
      </c>
      <c r="G63" s="156">
        <v>5087.08</v>
      </c>
      <c r="H63" s="437">
        <f t="shared" si="0"/>
        <v>5087.08</v>
      </c>
    </row>
    <row r="64" spans="1:12" s="156" customFormat="1" x14ac:dyDescent="0.25">
      <c r="A64" s="69" t="s">
        <v>279</v>
      </c>
      <c r="B64" s="32" t="s">
        <v>53</v>
      </c>
      <c r="C64" s="443"/>
      <c r="D64" s="443"/>
      <c r="E64" s="155"/>
      <c r="F64" s="437">
        <f>'ფორმა N5'!C62</f>
        <v>0</v>
      </c>
      <c r="H64" s="437">
        <f t="shared" si="0"/>
        <v>0</v>
      </c>
    </row>
    <row r="65" spans="1:10" s="156" customFormat="1" x14ac:dyDescent="0.25">
      <c r="A65" s="69" t="s">
        <v>280</v>
      </c>
      <c r="B65" s="32" t="s">
        <v>27</v>
      </c>
      <c r="C65" s="442">
        <f>6665.02+1.96</f>
        <v>6666.9800000000005</v>
      </c>
      <c r="D65" s="443">
        <f>178.6+6425.19</f>
        <v>6603.79</v>
      </c>
      <c r="E65" s="155"/>
      <c r="F65" s="437">
        <v>6.25</v>
      </c>
      <c r="G65" s="156">
        <v>11.78</v>
      </c>
      <c r="H65" s="437">
        <f t="shared" si="0"/>
        <v>-6661.4500000000007</v>
      </c>
      <c r="I65" s="509">
        <v>7415</v>
      </c>
      <c r="J65" s="509" t="s">
        <v>858</v>
      </c>
    </row>
    <row r="66" spans="1:10" s="156" customFormat="1" x14ac:dyDescent="0.25">
      <c r="A66" s="69" t="s">
        <v>306</v>
      </c>
      <c r="B66" s="32" t="s">
        <v>307</v>
      </c>
      <c r="C66" s="442">
        <f>581.7</f>
        <v>581.70000000000005</v>
      </c>
      <c r="D66" s="443"/>
      <c r="E66" s="155"/>
      <c r="F66" s="437">
        <v>729.21</v>
      </c>
      <c r="G66" s="156">
        <v>779.26</v>
      </c>
      <c r="H66" s="437">
        <f t="shared" si="0"/>
        <v>-531.65000000000009</v>
      </c>
      <c r="I66" s="156">
        <v>8280</v>
      </c>
    </row>
    <row r="67" spans="1:10" x14ac:dyDescent="0.3">
      <c r="A67" s="152">
        <v>2</v>
      </c>
      <c r="B67" s="152" t="s">
        <v>357</v>
      </c>
      <c r="C67" s="444">
        <f>SUM(C68:C74)</f>
        <v>0</v>
      </c>
      <c r="D67" s="444">
        <f>SUM(D68:D74)</f>
        <v>0</v>
      </c>
      <c r="E67" s="77"/>
      <c r="F67" s="437">
        <f>'ფორმა N5'!C65</f>
        <v>0</v>
      </c>
      <c r="H67" s="437">
        <f t="shared" si="0"/>
        <v>0</v>
      </c>
    </row>
    <row r="68" spans="1:10" x14ac:dyDescent="0.3">
      <c r="A68" s="79">
        <v>2.1</v>
      </c>
      <c r="B68" s="158" t="s">
        <v>86</v>
      </c>
      <c r="C68" s="445"/>
      <c r="D68" s="446"/>
      <c r="E68" s="77"/>
      <c r="F68" s="437">
        <f>'ფორმა N5'!C66</f>
        <v>0</v>
      </c>
      <c r="H68" s="437">
        <f t="shared" si="0"/>
        <v>0</v>
      </c>
    </row>
    <row r="69" spans="1:10" x14ac:dyDescent="0.3">
      <c r="A69" s="79">
        <v>2.2000000000000002</v>
      </c>
      <c r="B69" s="158" t="s">
        <v>358</v>
      </c>
      <c r="C69" s="445"/>
      <c r="D69" s="446"/>
      <c r="E69" s="77"/>
      <c r="F69" s="437">
        <f>'ფორმა N5'!C67</f>
        <v>0</v>
      </c>
      <c r="H69" s="437">
        <f t="shared" si="0"/>
        <v>0</v>
      </c>
    </row>
    <row r="70" spans="1:10" x14ac:dyDescent="0.3">
      <c r="A70" s="79">
        <v>2.2999999999999998</v>
      </c>
      <c r="B70" s="158" t="s">
        <v>90</v>
      </c>
      <c r="C70" s="445"/>
      <c r="D70" s="446"/>
      <c r="E70" s="77"/>
      <c r="F70" s="437">
        <f>'ფორმა N5'!C68</f>
        <v>0</v>
      </c>
      <c r="H70" s="437">
        <f t="shared" si="0"/>
        <v>0</v>
      </c>
    </row>
    <row r="71" spans="1:10" x14ac:dyDescent="0.3">
      <c r="A71" s="79">
        <v>2.4</v>
      </c>
      <c r="B71" s="158" t="s">
        <v>89</v>
      </c>
      <c r="C71" s="445"/>
      <c r="D71" s="446"/>
      <c r="E71" s="77"/>
      <c r="F71" s="437">
        <f>'ფორმა N5'!C69</f>
        <v>0</v>
      </c>
      <c r="H71" s="437">
        <f t="shared" si="0"/>
        <v>0</v>
      </c>
    </row>
    <row r="72" spans="1:10" x14ac:dyDescent="0.3">
      <c r="A72" s="79">
        <v>2.5</v>
      </c>
      <c r="B72" s="158" t="s">
        <v>359</v>
      </c>
      <c r="C72" s="445"/>
      <c r="D72" s="446"/>
      <c r="E72" s="77"/>
      <c r="F72" s="437">
        <f>'ფორმა N5'!C70</f>
        <v>0</v>
      </c>
      <c r="H72" s="437">
        <f t="shared" si="0"/>
        <v>0</v>
      </c>
    </row>
    <row r="73" spans="1:10" x14ac:dyDescent="0.3">
      <c r="A73" s="79">
        <v>2.6</v>
      </c>
      <c r="B73" s="158" t="s">
        <v>87</v>
      </c>
      <c r="C73" s="445"/>
      <c r="D73" s="446"/>
      <c r="E73" s="77"/>
      <c r="F73" s="437">
        <f>'ფორმა N5'!C71</f>
        <v>0</v>
      </c>
      <c r="H73" s="437">
        <f t="shared" si="0"/>
        <v>0</v>
      </c>
    </row>
    <row r="74" spans="1:10" x14ac:dyDescent="0.3">
      <c r="A74" s="79">
        <v>2.7</v>
      </c>
      <c r="B74" s="158" t="s">
        <v>88</v>
      </c>
      <c r="C74" s="445"/>
      <c r="D74" s="446"/>
      <c r="E74" s="77"/>
      <c r="F74" s="437">
        <f>'ფორმა N5'!C72</f>
        <v>0</v>
      </c>
      <c r="H74" s="437">
        <f t="shared" si="0"/>
        <v>0</v>
      </c>
    </row>
    <row r="75" spans="1:10" x14ac:dyDescent="0.3">
      <c r="A75" s="152">
        <v>3</v>
      </c>
      <c r="B75" s="152" t="s">
        <v>381</v>
      </c>
      <c r="C75" s="444"/>
      <c r="D75" s="446"/>
      <c r="E75" s="77"/>
      <c r="F75" s="437">
        <f>'ფორმა N5'!C73</f>
        <v>0</v>
      </c>
      <c r="H75" s="437">
        <f t="shared" si="0"/>
        <v>0</v>
      </c>
    </row>
    <row r="76" spans="1:10" x14ac:dyDescent="0.3">
      <c r="A76" s="152">
        <v>4</v>
      </c>
      <c r="B76" s="152" t="s">
        <v>233</v>
      </c>
      <c r="C76" s="444">
        <f>SUM(C77:C78)</f>
        <v>0</v>
      </c>
      <c r="D76" s="444">
        <f>SUM(D77:D78)</f>
        <v>0</v>
      </c>
      <c r="E76" s="77"/>
      <c r="F76" s="437">
        <f>'ფორმა N5'!C74</f>
        <v>0</v>
      </c>
      <c r="H76" s="437">
        <f>G76-F76-C76</f>
        <v>0</v>
      </c>
    </row>
    <row r="77" spans="1:10" x14ac:dyDescent="0.3">
      <c r="A77" s="79">
        <v>4.0999999999999996</v>
      </c>
      <c r="B77" s="79" t="s">
        <v>234</v>
      </c>
      <c r="C77" s="445"/>
      <c r="D77" s="447"/>
      <c r="E77" s="77"/>
      <c r="F77" s="437">
        <f>'ფორმა N5'!C75</f>
        <v>0</v>
      </c>
      <c r="H77" s="437">
        <f>G77-F77-C77</f>
        <v>0</v>
      </c>
    </row>
    <row r="78" spans="1:10" x14ac:dyDescent="0.3">
      <c r="A78" s="79">
        <v>4.2</v>
      </c>
      <c r="B78" s="79" t="s">
        <v>235</v>
      </c>
      <c r="C78" s="445"/>
      <c r="D78" s="447"/>
      <c r="E78" s="77"/>
      <c r="F78" s="437">
        <f>'ფორმა N5'!C76</f>
        <v>0</v>
      </c>
      <c r="H78" s="437">
        <f>G78-F78-C78</f>
        <v>0</v>
      </c>
    </row>
    <row r="79" spans="1:10" x14ac:dyDescent="0.3">
      <c r="A79" s="152">
        <v>5</v>
      </c>
      <c r="B79" s="152" t="s">
        <v>259</v>
      </c>
      <c r="C79" s="448"/>
      <c r="D79" s="449"/>
      <c r="E79" s="77"/>
      <c r="F79" s="437">
        <f>'ფორმა N5'!C77</f>
        <v>0</v>
      </c>
      <c r="H79" s="437">
        <f>G79-F79-C79</f>
        <v>0</v>
      </c>
    </row>
    <row r="80" spans="1:10" x14ac:dyDescent="0.3">
      <c r="B80" s="30"/>
    </row>
    <row r="81" spans="1:9" ht="15" customHeight="1" x14ac:dyDescent="0.3">
      <c r="A81" s="545" t="s">
        <v>452</v>
      </c>
      <c r="B81" s="545"/>
      <c r="C81" s="545"/>
      <c r="D81" s="545"/>
      <c r="E81" s="221"/>
    </row>
    <row r="82" spans="1:9" x14ac:dyDescent="0.3">
      <c r="B82" s="30"/>
    </row>
    <row r="83" spans="1:9" s="268" customFormat="1" ht="13.2" x14ac:dyDescent="0.25"/>
    <row r="84" spans="1:9" x14ac:dyDescent="0.3">
      <c r="A84" s="53" t="s">
        <v>93</v>
      </c>
      <c r="E84" s="221"/>
    </row>
    <row r="85" spans="1:9" x14ac:dyDescent="0.3">
      <c r="E85" s="226"/>
      <c r="F85" s="226"/>
      <c r="G85" s="226"/>
      <c r="H85" s="226"/>
      <c r="I85" s="226"/>
    </row>
    <row r="86" spans="1:9" x14ac:dyDescent="0.3">
      <c r="D86" s="12"/>
      <c r="E86" s="226"/>
      <c r="F86" s="226"/>
      <c r="G86" s="226"/>
      <c r="H86" s="226"/>
      <c r="I86" s="226"/>
    </row>
    <row r="87" spans="1:9" x14ac:dyDescent="0.3">
      <c r="A87" s="226"/>
      <c r="B87" s="53" t="s">
        <v>378</v>
      </c>
      <c r="D87" s="12"/>
      <c r="E87" s="226"/>
      <c r="F87" s="226"/>
      <c r="G87" s="226"/>
      <c r="H87" s="226"/>
      <c r="I87" s="226"/>
    </row>
    <row r="88" spans="1:9" x14ac:dyDescent="0.3">
      <c r="A88" s="226"/>
      <c r="B88" s="2" t="s">
        <v>379</v>
      </c>
      <c r="D88" s="12"/>
      <c r="E88" s="226"/>
      <c r="F88" s="226"/>
      <c r="G88" s="226"/>
      <c r="H88" s="226"/>
      <c r="I88" s="226"/>
    </row>
    <row r="89" spans="1:9" s="226" customFormat="1" ht="13.2" x14ac:dyDescent="0.25">
      <c r="B89" s="50" t="s">
        <v>123</v>
      </c>
    </row>
    <row r="90" spans="1:9" s="268" customFormat="1" ht="13.2" x14ac:dyDescent="0.25"/>
  </sheetData>
  <autoFilter ref="A10:J79"/>
  <mergeCells count="6">
    <mergeCell ref="C1:D1"/>
    <mergeCell ref="C2:D2"/>
    <mergeCell ref="A81:D81"/>
    <mergeCell ref="A2:B2"/>
    <mergeCell ref="A3:B3"/>
    <mergeCell ref="A1:B1"/>
  </mergeCells>
  <pageMargins left="0.19685039370078741" right="0.19685039370078741" top="0.19685039370078741" bottom="0.19685039370078741" header="0.15748031496062992" footer="0.15748031496062992"/>
  <pageSetup paperSize="9" scale="82" fitToHeight="2" orientation="portrait" r:id="rId1"/>
  <headerFooter alignWithMargins="0"/>
  <rowBreaks count="1" manualBreakCount="1">
    <brk id="55" max="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1"/>
  <sheetViews>
    <sheetView showGridLines="0" view="pageBreakPreview" topLeftCell="A10" zoomScale="80" zoomScaleNormal="100" zoomScaleSheetLayoutView="80" workbookViewId="0">
      <selection activeCell="F32" sqref="F32"/>
    </sheetView>
  </sheetViews>
  <sheetFormatPr defaultColWidth="9.109375" defaultRowHeight="13.8" x14ac:dyDescent="0.3"/>
  <cols>
    <col min="1" max="1" width="8.88671875" style="2" customWidth="1"/>
    <col min="2" max="2" width="88" style="2" customWidth="1"/>
    <col min="3" max="3" width="13.88671875" style="2" customWidth="1"/>
    <col min="4" max="4" width="13.5546875" style="2" customWidth="1"/>
    <col min="5" max="5" width="0.6640625" style="2" customWidth="1"/>
    <col min="6" max="7" width="9.5546875" style="2" bestFit="1" customWidth="1"/>
    <col min="8" max="16384" width="9.109375" style="2"/>
  </cols>
  <sheetData>
    <row r="1" spans="1:5" s="6" customFormat="1" x14ac:dyDescent="0.3">
      <c r="A1" s="58" t="s">
        <v>296</v>
      </c>
      <c r="B1" s="60"/>
      <c r="C1" s="542" t="s">
        <v>94</v>
      </c>
      <c r="D1" s="542"/>
      <c r="E1" s="72"/>
    </row>
    <row r="2" spans="1:5" s="6" customFormat="1" x14ac:dyDescent="0.3">
      <c r="A2" s="58" t="s">
        <v>297</v>
      </c>
      <c r="B2" s="60"/>
      <c r="C2" s="540" t="str">
        <f>'ფორმა N1'!L2</f>
        <v>01.01.2023-31.12.2023</v>
      </c>
      <c r="D2" s="540"/>
      <c r="E2" s="72"/>
    </row>
    <row r="3" spans="1:5" s="6" customFormat="1" x14ac:dyDescent="0.3">
      <c r="A3" s="59" t="s">
        <v>124</v>
      </c>
      <c r="B3" s="58"/>
      <c r="C3" s="124"/>
      <c r="D3" s="124"/>
      <c r="E3" s="72"/>
    </row>
    <row r="4" spans="1:5" s="6" customFormat="1" x14ac:dyDescent="0.3">
      <c r="A4" s="59"/>
      <c r="B4" s="59"/>
      <c r="C4" s="124"/>
      <c r="D4" s="124"/>
      <c r="E4" s="72"/>
    </row>
    <row r="5" spans="1:5" x14ac:dyDescent="0.3">
      <c r="A5" s="60" t="str">
        <f>'ფორმა N2'!A4</f>
        <v>ანგარიშვალდებული პირის დასახელება:</v>
      </c>
      <c r="B5" s="60"/>
      <c r="C5" s="59"/>
      <c r="D5" s="59"/>
      <c r="E5" s="73"/>
    </row>
    <row r="6" spans="1:5" x14ac:dyDescent="0.3">
      <c r="A6" s="63" t="str">
        <f>'ფორმა N1'!D4</f>
        <v>მოქალაქეთა პოლიტიკური გაერთიანება „ლელო საქართველოსთვის“</v>
      </c>
      <c r="B6" s="63"/>
      <c r="C6" s="64"/>
      <c r="D6" s="64"/>
      <c r="E6" s="73"/>
    </row>
    <row r="7" spans="1:5" x14ac:dyDescent="0.3">
      <c r="A7" s="60"/>
      <c r="B7" s="60"/>
      <c r="C7" s="59"/>
      <c r="D7" s="59"/>
      <c r="E7" s="73"/>
    </row>
    <row r="8" spans="1:5" s="6" customFormat="1" x14ac:dyDescent="0.3">
      <c r="A8" s="123"/>
      <c r="B8" s="123"/>
      <c r="C8" s="61"/>
      <c r="D8" s="61"/>
      <c r="E8" s="72"/>
    </row>
    <row r="9" spans="1:5" s="6" customFormat="1" ht="27.6" x14ac:dyDescent="0.3">
      <c r="A9" s="70" t="s">
        <v>64</v>
      </c>
      <c r="B9" s="70" t="s">
        <v>302</v>
      </c>
      <c r="C9" s="62" t="s">
        <v>10</v>
      </c>
      <c r="D9" s="62" t="s">
        <v>9</v>
      </c>
      <c r="E9" s="72"/>
    </row>
    <row r="10" spans="1:5" s="9" customFormat="1" ht="16.2" x14ac:dyDescent="0.3">
      <c r="A10" s="205" t="s">
        <v>298</v>
      </c>
      <c r="B10" s="79" t="s">
        <v>596</v>
      </c>
      <c r="C10" s="4">
        <v>6665.02</v>
      </c>
      <c r="D10" s="4">
        <f>178.6+6425.19</f>
        <v>6603.79</v>
      </c>
      <c r="E10" s="74"/>
    </row>
    <row r="11" spans="1:5" s="10" customFormat="1" x14ac:dyDescent="0.3">
      <c r="A11" s="205" t="s">
        <v>299</v>
      </c>
      <c r="B11" s="79" t="s">
        <v>695</v>
      </c>
      <c r="C11" s="4">
        <v>1.96</v>
      </c>
      <c r="D11" s="4"/>
      <c r="E11" s="75"/>
    </row>
    <row r="12" spans="1:5" s="10" customFormat="1" x14ac:dyDescent="0.3">
      <c r="A12" s="206" t="s">
        <v>258</v>
      </c>
      <c r="B12" s="68"/>
      <c r="C12" s="4"/>
      <c r="D12" s="4"/>
      <c r="E12" s="75"/>
    </row>
    <row r="13" spans="1:5" s="10" customFormat="1" x14ac:dyDescent="0.3">
      <c r="A13" s="206" t="s">
        <v>258</v>
      </c>
      <c r="B13" s="68"/>
      <c r="C13" s="4"/>
      <c r="D13" s="4"/>
      <c r="E13" s="75"/>
    </row>
    <row r="14" spans="1:5" s="10" customFormat="1" x14ac:dyDescent="0.3">
      <c r="A14" s="206" t="s">
        <v>258</v>
      </c>
      <c r="B14" s="68"/>
      <c r="C14" s="4"/>
      <c r="D14" s="4"/>
      <c r="E14" s="75"/>
    </row>
    <row r="15" spans="1:5" s="10" customFormat="1" x14ac:dyDescent="0.3">
      <c r="A15" s="206" t="s">
        <v>258</v>
      </c>
      <c r="B15" s="68"/>
      <c r="C15" s="4"/>
      <c r="D15" s="4"/>
      <c r="E15" s="75"/>
    </row>
    <row r="16" spans="1:5" s="10" customFormat="1" x14ac:dyDescent="0.3">
      <c r="A16" s="206" t="s">
        <v>258</v>
      </c>
      <c r="B16" s="68"/>
      <c r="C16" s="4"/>
      <c r="D16" s="4"/>
      <c r="E16" s="75"/>
    </row>
    <row r="17" spans="1:6" s="10" customFormat="1" ht="17.25" customHeight="1" x14ac:dyDescent="0.3">
      <c r="A17" s="205" t="s">
        <v>300</v>
      </c>
      <c r="B17" s="79" t="s">
        <v>572</v>
      </c>
      <c r="C17" s="4">
        <v>10</v>
      </c>
      <c r="D17" s="4">
        <v>10</v>
      </c>
      <c r="E17" s="75"/>
    </row>
    <row r="18" spans="1:6" s="10" customFormat="1" ht="18" customHeight="1" x14ac:dyDescent="0.3">
      <c r="A18" s="205" t="s">
        <v>301</v>
      </c>
      <c r="B18" s="79" t="s">
        <v>573</v>
      </c>
      <c r="C18" s="4"/>
      <c r="D18" s="4"/>
      <c r="E18" s="75"/>
    </row>
    <row r="19" spans="1:6" s="10" customFormat="1" ht="18" customHeight="1" x14ac:dyDescent="0.3">
      <c r="A19" s="205" t="s">
        <v>574</v>
      </c>
      <c r="B19" s="79" t="s">
        <v>698</v>
      </c>
      <c r="C19" s="4">
        <v>17</v>
      </c>
      <c r="D19" s="4">
        <v>17</v>
      </c>
      <c r="E19" s="75"/>
    </row>
    <row r="20" spans="1:6" s="10" customFormat="1" ht="18" customHeight="1" x14ac:dyDescent="0.3">
      <c r="A20" s="205" t="s">
        <v>575</v>
      </c>
      <c r="B20" s="79" t="s">
        <v>576</v>
      </c>
      <c r="C20" s="4">
        <v>495.22</v>
      </c>
      <c r="D20" s="4">
        <v>412.96</v>
      </c>
      <c r="E20" s="75"/>
    </row>
    <row r="21" spans="1:6" s="10" customFormat="1" ht="18" customHeight="1" x14ac:dyDescent="0.3">
      <c r="A21" s="205" t="s">
        <v>577</v>
      </c>
      <c r="B21" s="79" t="s">
        <v>699</v>
      </c>
      <c r="C21" s="4"/>
      <c r="D21" s="4"/>
      <c r="E21" s="75"/>
    </row>
    <row r="22" spans="1:6" s="10" customFormat="1" ht="18" customHeight="1" x14ac:dyDescent="0.3">
      <c r="A22" s="205" t="s">
        <v>578</v>
      </c>
      <c r="B22" s="79" t="s">
        <v>700</v>
      </c>
      <c r="C22" s="4">
        <v>13893.55</v>
      </c>
      <c r="D22" s="4">
        <v>10943.55</v>
      </c>
      <c r="E22" s="75"/>
    </row>
    <row r="23" spans="1:6" s="10" customFormat="1" ht="18" customHeight="1" x14ac:dyDescent="0.3">
      <c r="A23" s="205" t="s">
        <v>579</v>
      </c>
      <c r="B23" s="79" t="s">
        <v>580</v>
      </c>
      <c r="C23" s="4"/>
      <c r="D23" s="4"/>
      <c r="E23" s="75"/>
    </row>
    <row r="24" spans="1:6" s="10" customFormat="1" ht="18" customHeight="1" x14ac:dyDescent="0.3">
      <c r="A24" s="205" t="s">
        <v>581</v>
      </c>
      <c r="B24" s="79" t="s">
        <v>761</v>
      </c>
      <c r="C24" s="4">
        <v>1113.9100000000001</v>
      </c>
      <c r="D24" s="4">
        <v>1113.9100000000001</v>
      </c>
      <c r="E24" s="75"/>
    </row>
    <row r="25" spans="1:6" s="10" customFormat="1" ht="18" customHeight="1" x14ac:dyDescent="0.3">
      <c r="A25" s="205" t="s">
        <v>582</v>
      </c>
      <c r="B25" s="79" t="s">
        <v>583</v>
      </c>
      <c r="C25" s="4"/>
      <c r="D25" s="4"/>
      <c r="E25" s="75"/>
    </row>
    <row r="26" spans="1:6" s="10" customFormat="1" ht="18" customHeight="1" x14ac:dyDescent="0.3">
      <c r="A26" s="205" t="s">
        <v>584</v>
      </c>
      <c r="B26" s="79" t="s">
        <v>585</v>
      </c>
      <c r="C26" s="4"/>
      <c r="D26" s="4"/>
      <c r="E26" s="75"/>
    </row>
    <row r="27" spans="1:6" s="10" customFormat="1" ht="18" customHeight="1" x14ac:dyDescent="0.3">
      <c r="A27" s="205" t="s">
        <v>586</v>
      </c>
      <c r="B27" s="79" t="s">
        <v>587</v>
      </c>
      <c r="C27" s="4">
        <v>5887.51</v>
      </c>
      <c r="D27" s="4">
        <f>4989.42+775.25</f>
        <v>5764.67</v>
      </c>
      <c r="E27" s="75"/>
      <c r="F27" s="519">
        <f>C27-D27</f>
        <v>122.84000000000015</v>
      </c>
    </row>
    <row r="28" spans="1:6" s="10" customFormat="1" ht="18" customHeight="1" x14ac:dyDescent="0.3">
      <c r="A28" s="205" t="s">
        <v>588</v>
      </c>
      <c r="B28" s="79" t="s">
        <v>758</v>
      </c>
      <c r="C28" s="4">
        <v>11283.9</v>
      </c>
      <c r="D28" s="4">
        <f>9562.62+1721.28</f>
        <v>11283.900000000001</v>
      </c>
      <c r="E28" s="75"/>
      <c r="F28" s="519">
        <f>C28-D28</f>
        <v>0</v>
      </c>
    </row>
    <row r="29" spans="1:6" s="10" customFormat="1" ht="18" customHeight="1" x14ac:dyDescent="0.3">
      <c r="A29" s="205" t="s">
        <v>589</v>
      </c>
      <c r="B29" s="79" t="s">
        <v>860</v>
      </c>
      <c r="C29" s="4">
        <v>152.15</v>
      </c>
      <c r="D29" s="4">
        <f>128.94+17.41</f>
        <v>146.35</v>
      </c>
      <c r="E29" s="75"/>
      <c r="F29" s="519">
        <f>C29-D29</f>
        <v>5.8000000000000114</v>
      </c>
    </row>
    <row r="30" spans="1:6" s="10" customFormat="1" ht="18" customHeight="1" x14ac:dyDescent="0.3">
      <c r="A30" s="205" t="s">
        <v>590</v>
      </c>
      <c r="B30" s="79" t="s">
        <v>861</v>
      </c>
      <c r="C30" s="4">
        <v>265.14999999999998</v>
      </c>
      <c r="D30" s="4">
        <f>224.7+40.45</f>
        <v>265.14999999999998</v>
      </c>
      <c r="E30" s="75"/>
      <c r="F30" s="519">
        <f>C30-D30</f>
        <v>0</v>
      </c>
    </row>
    <row r="31" spans="1:6" s="10" customFormat="1" ht="18" customHeight="1" x14ac:dyDescent="0.3">
      <c r="A31" s="205" t="s">
        <v>591</v>
      </c>
      <c r="B31" s="79" t="s">
        <v>759</v>
      </c>
      <c r="C31" s="4">
        <v>131.93</v>
      </c>
      <c r="D31" s="4">
        <v>131.93</v>
      </c>
      <c r="E31" s="75"/>
    </row>
    <row r="32" spans="1:6" s="10" customFormat="1" x14ac:dyDescent="0.3">
      <c r="A32" s="205" t="s">
        <v>592</v>
      </c>
      <c r="B32" s="79" t="s">
        <v>760</v>
      </c>
      <c r="C32" s="4"/>
      <c r="D32" s="4"/>
      <c r="E32" s="75"/>
    </row>
    <row r="33" spans="1:8" s="10" customFormat="1" x14ac:dyDescent="0.3">
      <c r="A33" s="205" t="s">
        <v>594</v>
      </c>
      <c r="B33" s="79" t="s">
        <v>593</v>
      </c>
      <c r="C33" s="4"/>
      <c r="D33" s="4"/>
      <c r="E33" s="75"/>
    </row>
    <row r="34" spans="1:8" s="10" customFormat="1" x14ac:dyDescent="0.3">
      <c r="A34" s="205" t="s">
        <v>697</v>
      </c>
      <c r="B34" s="79" t="s">
        <v>595</v>
      </c>
      <c r="C34" s="4">
        <v>14213.56</v>
      </c>
      <c r="D34" s="4"/>
      <c r="E34" s="75"/>
    </row>
    <row r="35" spans="1:8" s="10" customFormat="1" x14ac:dyDescent="0.3">
      <c r="A35" s="205" t="s">
        <v>757</v>
      </c>
      <c r="B35" s="68"/>
      <c r="C35" s="4"/>
      <c r="D35" s="4"/>
      <c r="E35" s="75"/>
    </row>
    <row r="36" spans="1:8" s="10" customFormat="1" x14ac:dyDescent="0.3">
      <c r="A36" s="206" t="s">
        <v>258</v>
      </c>
      <c r="B36" s="68"/>
      <c r="C36" s="4"/>
      <c r="D36" s="4"/>
      <c r="E36" s="75"/>
    </row>
    <row r="37" spans="1:8" x14ac:dyDescent="0.3">
      <c r="A37" s="207"/>
      <c r="B37" s="80" t="s">
        <v>305</v>
      </c>
      <c r="C37" s="67">
        <f>SUM(C10:C36)</f>
        <v>54130.86</v>
      </c>
      <c r="D37" s="67">
        <f>SUM(D10:D36)</f>
        <v>36693.21</v>
      </c>
      <c r="E37" s="77"/>
      <c r="F37" s="518">
        <f>C37-'ფორმა N4'!C55-'ფორმა N4'!C65</f>
        <v>0</v>
      </c>
      <c r="G37" s="518">
        <f>D37-'ფორმა N4'!D65-'ფორმა N4'!D55</f>
        <v>0</v>
      </c>
    </row>
    <row r="38" spans="1:8" x14ac:dyDescent="0.3">
      <c r="A38" s="548"/>
      <c r="B38" s="548"/>
      <c r="C38" s="548"/>
      <c r="D38" s="548"/>
      <c r="E38" s="77"/>
    </row>
    <row r="39" spans="1:8" ht="51" customHeight="1" x14ac:dyDescent="0.3">
      <c r="A39" s="549" t="s">
        <v>454</v>
      </c>
      <c r="B39" s="549"/>
      <c r="C39" s="549"/>
      <c r="D39" s="549"/>
      <c r="E39" s="77"/>
    </row>
    <row r="40" spans="1:8" ht="14.25" customHeight="1" x14ac:dyDescent="0.3">
      <c r="A40" s="208"/>
      <c r="B40" s="208"/>
      <c r="C40" s="208"/>
      <c r="D40" s="208"/>
      <c r="E40" s="77"/>
    </row>
    <row r="41" spans="1:8" x14ac:dyDescent="0.3">
      <c r="A41" s="550" t="s">
        <v>453</v>
      </c>
      <c r="B41" s="550"/>
      <c r="C41" s="550"/>
      <c r="D41" s="550"/>
      <c r="E41" s="77"/>
    </row>
    <row r="42" spans="1:8" x14ac:dyDescent="0.3">
      <c r="A42" s="203"/>
      <c r="B42" s="203"/>
      <c r="C42" s="204"/>
      <c r="D42" s="204"/>
      <c r="E42" s="77"/>
    </row>
    <row r="43" spans="1:8" x14ac:dyDescent="0.3">
      <c r="A43" s="203"/>
      <c r="B43" s="203"/>
      <c r="C43" s="204"/>
      <c r="D43" s="204"/>
      <c r="E43" s="77"/>
    </row>
    <row r="44" spans="1:8" s="21" customFormat="1" ht="13.2" x14ac:dyDescent="0.25"/>
    <row r="45" spans="1:8" x14ac:dyDescent="0.3">
      <c r="A45" s="53" t="s">
        <v>93</v>
      </c>
      <c r="E45" s="5"/>
    </row>
    <row r="46" spans="1:8" x14ac:dyDescent="0.3">
      <c r="E46"/>
      <c r="F46"/>
      <c r="G46"/>
      <c r="H46"/>
    </row>
    <row r="47" spans="1:8" x14ac:dyDescent="0.3">
      <c r="D47" s="12"/>
      <c r="E47"/>
      <c r="F47"/>
      <c r="G47"/>
      <c r="H47"/>
    </row>
    <row r="48" spans="1:8" x14ac:dyDescent="0.3">
      <c r="A48" s="53"/>
      <c r="B48" s="53" t="s">
        <v>251</v>
      </c>
      <c r="D48" s="12"/>
      <c r="E48"/>
      <c r="F48"/>
      <c r="G48"/>
      <c r="H48"/>
    </row>
    <row r="49" spans="1:8" x14ac:dyDescent="0.3">
      <c r="B49" s="2" t="s">
        <v>250</v>
      </c>
      <c r="D49" s="12"/>
      <c r="E49"/>
      <c r="F49"/>
      <c r="G49"/>
      <c r="H49"/>
    </row>
    <row r="50" spans="1:8" customFormat="1" ht="13.2" x14ac:dyDescent="0.25">
      <c r="A50" s="50"/>
      <c r="B50" s="50" t="s">
        <v>123</v>
      </c>
    </row>
    <row r="51" spans="1:8" s="21" customFormat="1" ht="13.2" x14ac:dyDescent="0.25"/>
  </sheetData>
  <mergeCells count="5">
    <mergeCell ref="C1:D1"/>
    <mergeCell ref="C2:D2"/>
    <mergeCell ref="A38:D38"/>
    <mergeCell ref="A39:D39"/>
    <mergeCell ref="A41:D41"/>
  </mergeCells>
  <pageMargins left="0.19685039370078741" right="0.19685039370078741" top="0.19685039370078741" bottom="0.19685039370078741" header="0.15748031496062992" footer="0.15748031496062992"/>
  <pageSetup paperSize="9" scale="81"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08"/>
  <sheetViews>
    <sheetView view="pageBreakPreview" topLeftCell="A290" zoomScale="80" zoomScaleNormal="100" zoomScaleSheetLayoutView="80" workbookViewId="0">
      <selection activeCell="F32" sqref="F32"/>
    </sheetView>
  </sheetViews>
  <sheetFormatPr defaultColWidth="9.109375" defaultRowHeight="13.2" x14ac:dyDescent="0.25"/>
  <cols>
    <col min="1" max="1" width="5.44140625" style="150" customWidth="1"/>
    <col min="2" max="2" width="20.88671875" style="150" customWidth="1"/>
    <col min="3" max="3" width="26" style="150" customWidth="1"/>
    <col min="4" max="4" width="17" style="150" customWidth="1"/>
    <col min="5" max="5" width="18.109375" style="150" customWidth="1"/>
    <col min="6" max="6" width="14.6640625" style="150" customWidth="1"/>
    <col min="7" max="7" width="15.5546875" style="150" customWidth="1"/>
    <col min="8" max="8" width="14.6640625" style="150" customWidth="1"/>
    <col min="9" max="9" width="29.6640625" style="150" customWidth="1"/>
    <col min="10" max="10" width="4" style="150" hidden="1" customWidth="1"/>
    <col min="11" max="11" width="0" style="150" hidden="1" customWidth="1"/>
    <col min="12" max="15" width="0" style="458" hidden="1" customWidth="1"/>
    <col min="16" max="17" width="0" style="150" hidden="1" customWidth="1"/>
    <col min="18" max="16384" width="9.109375" style="150"/>
  </cols>
  <sheetData>
    <row r="1" spans="1:18" ht="37.200000000000003" customHeight="1" x14ac:dyDescent="0.25">
      <c r="A1" s="552" t="s">
        <v>512</v>
      </c>
      <c r="B1" s="552"/>
      <c r="C1" s="552"/>
      <c r="D1" s="552"/>
      <c r="E1" s="552"/>
      <c r="F1" s="552"/>
      <c r="G1" s="552"/>
      <c r="H1" s="552"/>
      <c r="I1" s="542" t="s">
        <v>94</v>
      </c>
      <c r="J1" s="542"/>
    </row>
    <row r="2" spans="1:18" ht="13.8" x14ac:dyDescent="0.3">
      <c r="A2" s="59" t="s">
        <v>124</v>
      </c>
      <c r="B2" s="58"/>
      <c r="C2" s="60"/>
      <c r="D2" s="60"/>
      <c r="E2" s="60"/>
      <c r="F2" s="60"/>
      <c r="G2" s="223"/>
      <c r="H2" s="223"/>
      <c r="I2" s="540" t="str">
        <f>'ფორმა N1'!L2</f>
        <v>01.01.2023-31.12.2023</v>
      </c>
      <c r="J2" s="540"/>
    </row>
    <row r="3" spans="1:18" ht="13.8" x14ac:dyDescent="0.3">
      <c r="A3" s="59"/>
      <c r="B3" s="59"/>
      <c r="C3" s="58"/>
      <c r="D3" s="58"/>
      <c r="E3" s="58"/>
      <c r="F3" s="58"/>
      <c r="G3" s="223"/>
      <c r="H3" s="223"/>
      <c r="I3" s="223"/>
    </row>
    <row r="4" spans="1:18" ht="13.8" x14ac:dyDescent="0.3">
      <c r="A4" s="60" t="str">
        <f>'ფორმა N2'!A4</f>
        <v>ანგარიშვალდებული პირის დასახელება:</v>
      </c>
      <c r="B4" s="60"/>
      <c r="C4" s="60"/>
      <c r="D4" s="60"/>
      <c r="E4" s="60"/>
      <c r="F4" s="60"/>
      <c r="G4" s="59"/>
      <c r="H4" s="59"/>
      <c r="I4" s="59"/>
    </row>
    <row r="5" spans="1:18" ht="13.8" x14ac:dyDescent="0.3">
      <c r="A5" s="63" t="str">
        <f>'ფორმა N1'!D4</f>
        <v>მოქალაქეთა პოლიტიკური გაერთიანება „ლელო საქართველოსთვის“</v>
      </c>
      <c r="B5" s="63"/>
      <c r="C5" s="63"/>
      <c r="D5" s="63"/>
      <c r="E5" s="63"/>
      <c r="F5" s="63"/>
      <c r="G5" s="64"/>
      <c r="H5" s="64"/>
      <c r="I5" s="64"/>
    </row>
    <row r="6" spans="1:18" ht="13.8" x14ac:dyDescent="0.3">
      <c r="A6" s="60"/>
      <c r="B6" s="60"/>
      <c r="C6" s="60"/>
      <c r="D6" s="60"/>
      <c r="E6" s="60"/>
      <c r="F6" s="60"/>
      <c r="G6" s="59"/>
      <c r="H6" s="59"/>
      <c r="I6" s="59"/>
    </row>
    <row r="7" spans="1:18" ht="13.8" x14ac:dyDescent="0.25">
      <c r="A7" s="218"/>
      <c r="B7" s="218"/>
      <c r="C7" s="218"/>
      <c r="D7" s="218"/>
      <c r="E7" s="218"/>
      <c r="F7" s="218"/>
      <c r="G7" s="61"/>
      <c r="H7" s="61"/>
      <c r="I7" s="61"/>
    </row>
    <row r="8" spans="1:18" ht="41.4" x14ac:dyDescent="0.25">
      <c r="A8" s="71" t="s">
        <v>64</v>
      </c>
      <c r="B8" s="71" t="s">
        <v>309</v>
      </c>
      <c r="C8" s="71" t="s">
        <v>310</v>
      </c>
      <c r="D8" s="71" t="s">
        <v>209</v>
      </c>
      <c r="E8" s="71" t="s">
        <v>312</v>
      </c>
      <c r="F8" s="71" t="s">
        <v>315</v>
      </c>
      <c r="G8" s="62" t="s">
        <v>10</v>
      </c>
      <c r="H8" s="62" t="s">
        <v>9</v>
      </c>
      <c r="I8" s="62" t="s">
        <v>350</v>
      </c>
      <c r="J8" s="150" t="s">
        <v>314</v>
      </c>
      <c r="K8" s="150" t="s">
        <v>678</v>
      </c>
      <c r="L8" s="458" t="s">
        <v>677</v>
      </c>
      <c r="M8" s="458" t="s">
        <v>596</v>
      </c>
      <c r="N8" s="458" t="s">
        <v>683</v>
      </c>
      <c r="O8" s="458" t="s">
        <v>684</v>
      </c>
      <c r="P8" s="150" t="s">
        <v>682</v>
      </c>
      <c r="Q8" s="150" t="s">
        <v>694</v>
      </c>
    </row>
    <row r="9" spans="1:18" ht="41.4" x14ac:dyDescent="0.25">
      <c r="A9" s="79">
        <v>1</v>
      </c>
      <c r="B9" s="79" t="s">
        <v>597</v>
      </c>
      <c r="C9" s="79" t="s">
        <v>598</v>
      </c>
      <c r="D9" s="79" t="s">
        <v>541</v>
      </c>
      <c r="E9" s="79" t="s">
        <v>599</v>
      </c>
      <c r="F9" s="79" t="s">
        <v>314</v>
      </c>
      <c r="G9" s="4">
        <v>510.2</v>
      </c>
      <c r="H9" s="4">
        <v>510.2</v>
      </c>
      <c r="I9" s="4">
        <v>100</v>
      </c>
      <c r="J9" s="150" t="s">
        <v>0</v>
      </c>
      <c r="K9" s="150" t="s">
        <v>693</v>
      </c>
      <c r="L9" s="458">
        <v>125</v>
      </c>
      <c r="M9" s="458">
        <v>12.76</v>
      </c>
      <c r="N9" s="458">
        <f t="shared" ref="N9:N26" si="0">H9-M9-I9</f>
        <v>397.44</v>
      </c>
      <c r="O9" s="458">
        <f>I9-L9</f>
        <v>-25</v>
      </c>
      <c r="P9" s="150">
        <f>M9*2</f>
        <v>25.52</v>
      </c>
      <c r="Q9" s="150">
        <v>637.76</v>
      </c>
      <c r="R9" s="516"/>
    </row>
    <row r="10" spans="1:18" ht="55.2" x14ac:dyDescent="0.25">
      <c r="A10" s="79">
        <v>2</v>
      </c>
      <c r="B10" s="79" t="s">
        <v>611</v>
      </c>
      <c r="C10" s="79" t="s">
        <v>731</v>
      </c>
      <c r="D10" s="79" t="s">
        <v>733</v>
      </c>
      <c r="E10" s="79" t="s">
        <v>735</v>
      </c>
      <c r="F10" s="79" t="s">
        <v>314</v>
      </c>
      <c r="G10" s="4">
        <v>1275.51</v>
      </c>
      <c r="H10" s="4">
        <v>1275.51</v>
      </c>
      <c r="I10" s="4">
        <v>250</v>
      </c>
      <c r="K10" s="150" t="s">
        <v>693</v>
      </c>
      <c r="L10" s="458">
        <v>125</v>
      </c>
      <c r="M10" s="458">
        <v>0</v>
      </c>
      <c r="N10" s="458">
        <f t="shared" si="0"/>
        <v>1025.51</v>
      </c>
      <c r="O10" s="458">
        <f t="shared" ref="O10:O72" si="1">I10-L10</f>
        <v>125</v>
      </c>
      <c r="P10" s="150">
        <f t="shared" ref="P10:P72" si="2">M10*2</f>
        <v>0</v>
      </c>
      <c r="Q10" s="150">
        <v>625</v>
      </c>
      <c r="R10" s="516"/>
    </row>
    <row r="11" spans="1:18" ht="55.2" x14ac:dyDescent="0.25">
      <c r="A11" s="79">
        <v>3</v>
      </c>
      <c r="B11" s="79" t="s">
        <v>618</v>
      </c>
      <c r="C11" s="79" t="s">
        <v>738</v>
      </c>
      <c r="D11" s="79" t="s">
        <v>718</v>
      </c>
      <c r="E11" s="79" t="s">
        <v>862</v>
      </c>
      <c r="F11" s="79" t="s">
        <v>314</v>
      </c>
      <c r="G11" s="4">
        <v>1275.51</v>
      </c>
      <c r="H11" s="4">
        <v>1275.51</v>
      </c>
      <c r="I11" s="4">
        <v>250</v>
      </c>
      <c r="K11" s="150" t="s">
        <v>693</v>
      </c>
      <c r="L11" s="458">
        <v>125</v>
      </c>
      <c r="M11" s="458">
        <v>12.76</v>
      </c>
      <c r="N11" s="458">
        <f t="shared" si="0"/>
        <v>1012.75</v>
      </c>
      <c r="O11" s="458">
        <f t="shared" si="1"/>
        <v>125</v>
      </c>
      <c r="P11" s="150">
        <f t="shared" si="2"/>
        <v>25.52</v>
      </c>
      <c r="Q11" s="150">
        <v>637.76</v>
      </c>
      <c r="R11" s="516"/>
    </row>
    <row r="12" spans="1:18" ht="13.8" x14ac:dyDescent="0.25">
      <c r="A12" s="79">
        <v>4</v>
      </c>
      <c r="B12" s="79" t="s">
        <v>745</v>
      </c>
      <c r="C12" s="79" t="s">
        <v>746</v>
      </c>
      <c r="D12" s="79" t="s">
        <v>749</v>
      </c>
      <c r="E12" s="79" t="s">
        <v>863</v>
      </c>
      <c r="F12" s="79" t="s">
        <v>314</v>
      </c>
      <c r="G12" s="4">
        <v>1020.41</v>
      </c>
      <c r="H12" s="4">
        <v>1020.41</v>
      </c>
      <c r="I12" s="4">
        <v>200</v>
      </c>
      <c r="K12" s="150" t="s">
        <v>688</v>
      </c>
      <c r="L12" s="458">
        <v>150</v>
      </c>
      <c r="M12" s="458">
        <v>25.51</v>
      </c>
      <c r="N12" s="458">
        <f t="shared" si="0"/>
        <v>794.9</v>
      </c>
      <c r="O12" s="458">
        <f t="shared" si="1"/>
        <v>50</v>
      </c>
      <c r="P12" s="150">
        <f t="shared" si="2"/>
        <v>51.02</v>
      </c>
      <c r="Q12" s="150">
        <v>1275.51</v>
      </c>
      <c r="R12" s="516"/>
    </row>
    <row r="13" spans="1:18" ht="13.8" x14ac:dyDescent="0.25">
      <c r="A13" s="79">
        <v>5</v>
      </c>
      <c r="B13" s="79" t="s">
        <v>601</v>
      </c>
      <c r="C13" s="79" t="s">
        <v>602</v>
      </c>
      <c r="D13" s="79" t="s">
        <v>739</v>
      </c>
      <c r="E13" s="79" t="s">
        <v>864</v>
      </c>
      <c r="F13" s="79" t="s">
        <v>314</v>
      </c>
      <c r="G13" s="4">
        <v>937.5</v>
      </c>
      <c r="H13" s="4">
        <v>937.5</v>
      </c>
      <c r="I13" s="4">
        <v>187.5</v>
      </c>
      <c r="K13" s="150" t="s">
        <v>688</v>
      </c>
      <c r="L13" s="458">
        <v>150</v>
      </c>
      <c r="M13" s="458">
        <v>0</v>
      </c>
      <c r="N13" s="458">
        <f t="shared" si="0"/>
        <v>750</v>
      </c>
      <c r="O13" s="458">
        <f t="shared" si="1"/>
        <v>37.5</v>
      </c>
      <c r="P13" s="150">
        <f t="shared" si="2"/>
        <v>0</v>
      </c>
      <c r="Q13" s="150">
        <v>1000</v>
      </c>
      <c r="R13" s="516"/>
    </row>
    <row r="14" spans="1:18" ht="69" x14ac:dyDescent="0.25">
      <c r="A14" s="79">
        <v>6</v>
      </c>
      <c r="B14" s="79" t="s">
        <v>603</v>
      </c>
      <c r="C14" s="79" t="s">
        <v>604</v>
      </c>
      <c r="D14" s="79" t="s">
        <v>605</v>
      </c>
      <c r="E14" s="79" t="s">
        <v>734</v>
      </c>
      <c r="F14" s="79" t="s">
        <v>314</v>
      </c>
      <c r="G14" s="4">
        <v>1275.51</v>
      </c>
      <c r="H14" s="4">
        <v>1275.51</v>
      </c>
      <c r="I14" s="4">
        <v>250</v>
      </c>
      <c r="K14" s="150" t="s">
        <v>688</v>
      </c>
      <c r="L14" s="458">
        <v>150</v>
      </c>
      <c r="M14" s="458">
        <v>0</v>
      </c>
      <c r="N14" s="458">
        <f t="shared" si="0"/>
        <v>1025.51</v>
      </c>
      <c r="O14" s="458">
        <f t="shared" si="1"/>
        <v>100</v>
      </c>
      <c r="P14" s="150">
        <f t="shared" si="2"/>
        <v>0</v>
      </c>
      <c r="Q14" s="150">
        <v>937.5</v>
      </c>
      <c r="R14" s="516"/>
    </row>
    <row r="15" spans="1:18" ht="41.4" x14ac:dyDescent="0.25">
      <c r="A15" s="79">
        <v>7</v>
      </c>
      <c r="B15" s="79" t="s">
        <v>743</v>
      </c>
      <c r="C15" s="79" t="s">
        <v>744</v>
      </c>
      <c r="D15" s="79" t="s">
        <v>747</v>
      </c>
      <c r="E15" s="79" t="s">
        <v>748</v>
      </c>
      <c r="F15" s="79" t="s">
        <v>314</v>
      </c>
      <c r="G15" s="4">
        <v>1530.61</v>
      </c>
      <c r="H15" s="4">
        <v>1530.61</v>
      </c>
      <c r="I15" s="4">
        <v>300</v>
      </c>
      <c r="K15" s="150" t="s">
        <v>688</v>
      </c>
      <c r="L15" s="458">
        <v>150</v>
      </c>
      <c r="M15" s="458">
        <v>17.86</v>
      </c>
      <c r="N15" s="458">
        <f t="shared" si="0"/>
        <v>1212.75</v>
      </c>
      <c r="O15" s="458">
        <f t="shared" si="1"/>
        <v>150</v>
      </c>
      <c r="P15" s="150">
        <f t="shared" si="2"/>
        <v>35.72</v>
      </c>
      <c r="Q15" s="150">
        <v>892.86</v>
      </c>
      <c r="R15" s="516"/>
    </row>
    <row r="16" spans="1:18" ht="13.8" x14ac:dyDescent="0.25">
      <c r="A16" s="79">
        <v>8</v>
      </c>
      <c r="B16" s="79" t="s">
        <v>607</v>
      </c>
      <c r="C16" s="79" t="s">
        <v>608</v>
      </c>
      <c r="D16" s="79" t="s">
        <v>609</v>
      </c>
      <c r="E16" s="79" t="s">
        <v>610</v>
      </c>
      <c r="F16" s="79" t="s">
        <v>314</v>
      </c>
      <c r="G16" s="4">
        <v>1020.41</v>
      </c>
      <c r="H16" s="4">
        <v>1020.41</v>
      </c>
      <c r="I16" s="4">
        <v>200</v>
      </c>
      <c r="K16" s="150" t="s">
        <v>688</v>
      </c>
      <c r="L16" s="458">
        <v>150</v>
      </c>
      <c r="M16" s="458">
        <v>22.96</v>
      </c>
      <c r="N16" s="458">
        <f t="shared" si="0"/>
        <v>797.44999999999993</v>
      </c>
      <c r="O16" s="458">
        <f t="shared" si="1"/>
        <v>50</v>
      </c>
      <c r="P16" s="150">
        <f t="shared" si="2"/>
        <v>45.92</v>
      </c>
      <c r="Q16" s="150">
        <v>1147.96</v>
      </c>
      <c r="R16" s="516"/>
    </row>
    <row r="17" spans="1:18" ht="41.4" x14ac:dyDescent="0.25">
      <c r="A17" s="79">
        <v>9</v>
      </c>
      <c r="B17" s="79" t="s">
        <v>611</v>
      </c>
      <c r="C17" s="79" t="s">
        <v>612</v>
      </c>
      <c r="D17" s="79" t="s">
        <v>565</v>
      </c>
      <c r="E17" s="79" t="s">
        <v>865</v>
      </c>
      <c r="F17" s="79" t="s">
        <v>314</v>
      </c>
      <c r="G17" s="4">
        <v>1913.27</v>
      </c>
      <c r="H17" s="4">
        <v>1913.27</v>
      </c>
      <c r="I17" s="4">
        <v>375</v>
      </c>
      <c r="K17" s="150" t="s">
        <v>688</v>
      </c>
      <c r="L17" s="458">
        <v>150</v>
      </c>
      <c r="M17" s="458">
        <v>0</v>
      </c>
      <c r="N17" s="458">
        <f t="shared" si="0"/>
        <v>1538.27</v>
      </c>
      <c r="O17" s="458">
        <f t="shared" si="1"/>
        <v>225</v>
      </c>
      <c r="P17" s="150">
        <f t="shared" si="2"/>
        <v>0</v>
      </c>
      <c r="Q17" s="150">
        <v>875</v>
      </c>
      <c r="R17" s="516"/>
    </row>
    <row r="18" spans="1:18" ht="41.4" x14ac:dyDescent="0.25">
      <c r="A18" s="79">
        <v>10</v>
      </c>
      <c r="B18" s="79" t="s">
        <v>740</v>
      </c>
      <c r="C18" s="79" t="s">
        <v>741</v>
      </c>
      <c r="D18" s="79" t="s">
        <v>742</v>
      </c>
      <c r="E18" s="79" t="s">
        <v>736</v>
      </c>
      <c r="F18" s="79" t="s">
        <v>314</v>
      </c>
      <c r="G18" s="4">
        <v>1147.96</v>
      </c>
      <c r="H18" s="4">
        <v>1147.96</v>
      </c>
      <c r="I18" s="4">
        <v>225</v>
      </c>
      <c r="K18" s="150" t="s">
        <v>688</v>
      </c>
      <c r="L18" s="458">
        <v>0</v>
      </c>
      <c r="M18" s="458">
        <v>30.61</v>
      </c>
      <c r="N18" s="458">
        <f t="shared" si="0"/>
        <v>892.35000000000014</v>
      </c>
      <c r="O18" s="458">
        <f t="shared" si="1"/>
        <v>225</v>
      </c>
      <c r="P18" s="150">
        <f t="shared" si="2"/>
        <v>61.22</v>
      </c>
      <c r="Q18" s="150">
        <v>1530.61</v>
      </c>
      <c r="R18" s="516"/>
    </row>
    <row r="19" spans="1:18" ht="41.4" x14ac:dyDescent="0.25">
      <c r="A19" s="79">
        <v>11</v>
      </c>
      <c r="B19" s="79" t="s">
        <v>606</v>
      </c>
      <c r="C19" s="79" t="s">
        <v>732</v>
      </c>
      <c r="D19" s="79" t="s">
        <v>717</v>
      </c>
      <c r="E19" s="79" t="s">
        <v>866</v>
      </c>
      <c r="F19" s="79" t="s">
        <v>314</v>
      </c>
      <c r="G19" s="4">
        <v>956.63</v>
      </c>
      <c r="H19" s="4">
        <v>956.63</v>
      </c>
      <c r="I19" s="4">
        <v>187.5</v>
      </c>
      <c r="K19" s="150" t="s">
        <v>688</v>
      </c>
      <c r="L19" s="458">
        <v>150</v>
      </c>
      <c r="M19" s="458">
        <v>17.86</v>
      </c>
      <c r="N19" s="458">
        <f t="shared" si="0"/>
        <v>751.27</v>
      </c>
      <c r="O19" s="458">
        <f t="shared" si="1"/>
        <v>37.5</v>
      </c>
      <c r="P19" s="150">
        <f t="shared" si="2"/>
        <v>35.72</v>
      </c>
      <c r="Q19" s="150">
        <v>892.86</v>
      </c>
      <c r="R19" s="516"/>
    </row>
    <row r="20" spans="1:18" ht="41.4" x14ac:dyDescent="0.25">
      <c r="A20" s="79">
        <v>12</v>
      </c>
      <c r="B20" s="79" t="s">
        <v>613</v>
      </c>
      <c r="C20" s="79" t="s">
        <v>614</v>
      </c>
      <c r="D20" s="79" t="s">
        <v>566</v>
      </c>
      <c r="E20" s="79" t="s">
        <v>867</v>
      </c>
      <c r="F20" s="79" t="s">
        <v>314</v>
      </c>
      <c r="G20" s="4">
        <v>2000</v>
      </c>
      <c r="H20" s="4">
        <v>2000</v>
      </c>
      <c r="I20" s="4">
        <v>400</v>
      </c>
      <c r="K20" s="150" t="s">
        <v>688</v>
      </c>
      <c r="L20" s="458">
        <v>150</v>
      </c>
      <c r="M20" s="458">
        <v>17.86</v>
      </c>
      <c r="N20" s="458">
        <f t="shared" si="0"/>
        <v>1582.14</v>
      </c>
      <c r="O20" s="458">
        <f t="shared" si="1"/>
        <v>250</v>
      </c>
      <c r="P20" s="150">
        <f t="shared" si="2"/>
        <v>35.72</v>
      </c>
      <c r="Q20" s="150">
        <v>892.86</v>
      </c>
      <c r="R20" s="516"/>
    </row>
    <row r="21" spans="1:18" ht="69" x14ac:dyDescent="0.25">
      <c r="A21" s="79">
        <v>13</v>
      </c>
      <c r="B21" s="79" t="s">
        <v>615</v>
      </c>
      <c r="C21" s="79" t="s">
        <v>616</v>
      </c>
      <c r="D21" s="79" t="s">
        <v>617</v>
      </c>
      <c r="E21" s="79" t="s">
        <v>868</v>
      </c>
      <c r="F21" s="79" t="s">
        <v>314</v>
      </c>
      <c r="G21" s="4">
        <v>1530.61</v>
      </c>
      <c r="H21" s="4">
        <v>1530.61</v>
      </c>
      <c r="I21" s="4">
        <v>300</v>
      </c>
      <c r="K21" s="150" t="s">
        <v>688</v>
      </c>
      <c r="L21" s="458">
        <v>0</v>
      </c>
      <c r="M21" s="458">
        <v>0</v>
      </c>
      <c r="N21" s="458">
        <f t="shared" si="0"/>
        <v>1230.6099999999999</v>
      </c>
      <c r="O21" s="458">
        <f t="shared" si="1"/>
        <v>300</v>
      </c>
      <c r="P21" s="150">
        <f t="shared" si="2"/>
        <v>0</v>
      </c>
      <c r="Q21" s="150">
        <v>2625</v>
      </c>
      <c r="R21" s="516"/>
    </row>
    <row r="22" spans="1:18" ht="13.8" x14ac:dyDescent="0.25">
      <c r="A22" s="79">
        <v>14</v>
      </c>
      <c r="B22" s="79" t="s">
        <v>752</v>
      </c>
      <c r="C22" s="79" t="s">
        <v>753</v>
      </c>
      <c r="D22" s="79" t="s">
        <v>756</v>
      </c>
      <c r="E22" s="79" t="s">
        <v>600</v>
      </c>
      <c r="F22" s="79" t="s">
        <v>314</v>
      </c>
      <c r="G22" s="4">
        <v>1275.51</v>
      </c>
      <c r="H22" s="4">
        <v>0</v>
      </c>
      <c r="I22" s="4">
        <v>0</v>
      </c>
      <c r="K22" s="150" t="s">
        <v>688</v>
      </c>
      <c r="L22" s="458">
        <v>0</v>
      </c>
      <c r="M22" s="458">
        <v>68.88</v>
      </c>
      <c r="N22" s="458">
        <f t="shared" si="0"/>
        <v>-68.88</v>
      </c>
      <c r="O22" s="458">
        <f t="shared" si="1"/>
        <v>0</v>
      </c>
      <c r="P22" s="150">
        <f t="shared" si="2"/>
        <v>137.76</v>
      </c>
      <c r="Q22" s="150">
        <v>3443.88</v>
      </c>
      <c r="R22" s="516"/>
    </row>
    <row r="23" spans="1:18" ht="41.4" x14ac:dyDescent="0.25">
      <c r="A23" s="79">
        <v>15</v>
      </c>
      <c r="B23" s="79" t="s">
        <v>750</v>
      </c>
      <c r="C23" s="79" t="s">
        <v>751</v>
      </c>
      <c r="D23" s="79" t="s">
        <v>754</v>
      </c>
      <c r="E23" s="79" t="s">
        <v>755</v>
      </c>
      <c r="F23" s="79" t="s">
        <v>314</v>
      </c>
      <c r="G23" s="4">
        <v>1913.27</v>
      </c>
      <c r="H23" s="4">
        <v>1913.27</v>
      </c>
      <c r="I23" s="4">
        <v>375</v>
      </c>
      <c r="K23" s="150" t="s">
        <v>688</v>
      </c>
      <c r="L23" s="458">
        <v>0</v>
      </c>
      <c r="M23" s="458">
        <v>68.88</v>
      </c>
      <c r="N23" s="458">
        <f t="shared" si="0"/>
        <v>1469.3899999999999</v>
      </c>
      <c r="O23" s="458">
        <f t="shared" si="1"/>
        <v>375</v>
      </c>
      <c r="P23" s="150">
        <f t="shared" si="2"/>
        <v>137.76</v>
      </c>
      <c r="Q23" s="150">
        <v>3443.88</v>
      </c>
      <c r="R23" s="516"/>
    </row>
    <row r="24" spans="1:18" ht="13.8" x14ac:dyDescent="0.25">
      <c r="A24" s="79">
        <v>16</v>
      </c>
      <c r="B24" s="79" t="s">
        <v>869</v>
      </c>
      <c r="C24" s="79" t="s">
        <v>870</v>
      </c>
      <c r="D24" s="79" t="s">
        <v>871</v>
      </c>
      <c r="E24" s="79" t="s">
        <v>872</v>
      </c>
      <c r="F24" s="79" t="s">
        <v>314</v>
      </c>
      <c r="G24" s="4">
        <v>1275.51</v>
      </c>
      <c r="H24" s="4">
        <v>1275.51</v>
      </c>
      <c r="I24" s="4">
        <v>250</v>
      </c>
      <c r="K24" s="150" t="s">
        <v>688</v>
      </c>
      <c r="L24" s="458">
        <v>150</v>
      </c>
      <c r="M24" s="458">
        <v>25.51</v>
      </c>
      <c r="N24" s="458">
        <f t="shared" si="0"/>
        <v>1000</v>
      </c>
      <c r="O24" s="458">
        <f t="shared" si="1"/>
        <v>100</v>
      </c>
      <c r="P24" s="150">
        <f t="shared" si="2"/>
        <v>51.02</v>
      </c>
      <c r="Q24" s="150">
        <v>1275.51</v>
      </c>
      <c r="R24" s="516"/>
    </row>
    <row r="25" spans="1:18" ht="27.6" x14ac:dyDescent="0.25">
      <c r="A25" s="79">
        <v>17</v>
      </c>
      <c r="B25" s="79" t="s">
        <v>619</v>
      </c>
      <c r="C25" s="79" t="s">
        <v>620</v>
      </c>
      <c r="D25" s="79" t="s">
        <v>621</v>
      </c>
      <c r="E25" s="79" t="s">
        <v>622</v>
      </c>
      <c r="F25" s="79" t="s">
        <v>314</v>
      </c>
      <c r="G25" s="4">
        <v>2040.82</v>
      </c>
      <c r="H25" s="4">
        <v>2040.82</v>
      </c>
      <c r="I25" s="4">
        <v>400</v>
      </c>
      <c r="K25" s="150" t="s">
        <v>688</v>
      </c>
      <c r="L25" s="458">
        <v>150</v>
      </c>
      <c r="M25" s="458">
        <v>20.41</v>
      </c>
      <c r="N25" s="458">
        <f t="shared" si="0"/>
        <v>1620.4099999999999</v>
      </c>
      <c r="O25" s="458">
        <f t="shared" si="1"/>
        <v>250</v>
      </c>
      <c r="P25" s="150">
        <f t="shared" si="2"/>
        <v>40.82</v>
      </c>
      <c r="Q25" s="150">
        <v>1020.41</v>
      </c>
      <c r="R25" s="516"/>
    </row>
    <row r="26" spans="1:18" ht="41.4" x14ac:dyDescent="0.25">
      <c r="A26" s="79">
        <v>18</v>
      </c>
      <c r="B26" s="79" t="s">
        <v>623</v>
      </c>
      <c r="C26" s="79" t="s">
        <v>624</v>
      </c>
      <c r="D26" s="79" t="s">
        <v>625</v>
      </c>
      <c r="E26" s="79" t="s">
        <v>736</v>
      </c>
      <c r="F26" s="79" t="s">
        <v>314</v>
      </c>
      <c r="G26" s="4">
        <v>1530.61</v>
      </c>
      <c r="H26" s="4">
        <v>1530.61</v>
      </c>
      <c r="I26" s="4">
        <v>300</v>
      </c>
      <c r="K26" s="150" t="s">
        <v>688</v>
      </c>
      <c r="L26" s="458">
        <v>125</v>
      </c>
      <c r="M26" s="458">
        <v>0</v>
      </c>
      <c r="N26" s="458">
        <f t="shared" si="0"/>
        <v>1230.6099999999999</v>
      </c>
      <c r="O26" s="458">
        <f t="shared" si="1"/>
        <v>175</v>
      </c>
      <c r="P26" s="150">
        <f t="shared" si="2"/>
        <v>0</v>
      </c>
      <c r="Q26" s="150">
        <v>625</v>
      </c>
      <c r="R26" s="516"/>
    </row>
    <row r="27" spans="1:18" ht="13.8" x14ac:dyDescent="0.25">
      <c r="A27" s="79">
        <v>19</v>
      </c>
      <c r="B27" s="79" t="s">
        <v>603</v>
      </c>
      <c r="C27" s="79" t="s">
        <v>624</v>
      </c>
      <c r="D27" s="79" t="s">
        <v>626</v>
      </c>
      <c r="E27" s="79" t="s">
        <v>627</v>
      </c>
      <c r="F27" s="79" t="s">
        <v>314</v>
      </c>
      <c r="G27" s="4">
        <v>1275.51</v>
      </c>
      <c r="H27" s="4">
        <v>1275.51</v>
      </c>
      <c r="I27" s="4">
        <v>250</v>
      </c>
      <c r="K27" s="150" t="s">
        <v>688</v>
      </c>
      <c r="L27" s="458">
        <v>125</v>
      </c>
      <c r="M27" s="458">
        <v>12.76</v>
      </c>
      <c r="N27" s="458">
        <f>H27-M27-I27</f>
        <v>1012.75</v>
      </c>
      <c r="O27" s="458">
        <f t="shared" si="1"/>
        <v>125</v>
      </c>
      <c r="P27" s="150">
        <f t="shared" si="2"/>
        <v>25.52</v>
      </c>
      <c r="Q27" s="150">
        <v>637.76</v>
      </c>
      <c r="R27" s="516"/>
    </row>
    <row r="28" spans="1:18" ht="41.4" x14ac:dyDescent="0.25">
      <c r="A28" s="79">
        <v>20</v>
      </c>
      <c r="B28" s="79" t="s">
        <v>631</v>
      </c>
      <c r="C28" s="79" t="s">
        <v>632</v>
      </c>
      <c r="D28" s="79" t="s">
        <v>633</v>
      </c>
      <c r="E28" s="79" t="s">
        <v>737</v>
      </c>
      <c r="F28" s="79" t="s">
        <v>314</v>
      </c>
      <c r="G28" s="4">
        <v>765.31</v>
      </c>
      <c r="H28" s="4">
        <v>765.31</v>
      </c>
      <c r="I28" s="4">
        <v>150</v>
      </c>
      <c r="K28" s="150" t="s">
        <v>692</v>
      </c>
      <c r="L28" s="458">
        <v>150</v>
      </c>
      <c r="M28" s="458">
        <v>25.51</v>
      </c>
      <c r="N28" s="458">
        <f>H28-M28-I28</f>
        <v>589.79999999999995</v>
      </c>
      <c r="O28" s="458">
        <f t="shared" si="1"/>
        <v>0</v>
      </c>
      <c r="P28" s="150">
        <f t="shared" si="2"/>
        <v>51.02</v>
      </c>
      <c r="Q28" s="150">
        <v>1275.51</v>
      </c>
      <c r="R28" s="516"/>
    </row>
    <row r="29" spans="1:18" ht="55.2" x14ac:dyDescent="0.25">
      <c r="A29" s="79">
        <v>21</v>
      </c>
      <c r="B29" s="79" t="s">
        <v>615</v>
      </c>
      <c r="C29" s="79" t="s">
        <v>628</v>
      </c>
      <c r="D29" s="79" t="s">
        <v>542</v>
      </c>
      <c r="E29" s="79" t="s">
        <v>873</v>
      </c>
      <c r="F29" s="79" t="s">
        <v>314</v>
      </c>
      <c r="G29" s="4">
        <v>1000</v>
      </c>
      <c r="H29" s="4">
        <v>1000</v>
      </c>
      <c r="I29" s="4">
        <v>200</v>
      </c>
      <c r="K29" s="150" t="s">
        <v>692</v>
      </c>
      <c r="L29" s="458">
        <v>125</v>
      </c>
      <c r="M29" s="458">
        <v>12.76</v>
      </c>
      <c r="N29" s="458">
        <f t="shared" ref="N29:N90" si="3">H29-M29-I29</f>
        <v>787.24</v>
      </c>
      <c r="O29" s="458">
        <f t="shared" si="1"/>
        <v>75</v>
      </c>
      <c r="P29" s="150">
        <f t="shared" si="2"/>
        <v>25.52</v>
      </c>
      <c r="Q29" s="150">
        <v>637.76</v>
      </c>
      <c r="R29" s="516"/>
    </row>
    <row r="30" spans="1:18" ht="41.4" x14ac:dyDescent="0.25">
      <c r="A30" s="79">
        <v>22</v>
      </c>
      <c r="B30" s="79" t="s">
        <v>874</v>
      </c>
      <c r="C30" s="79" t="s">
        <v>875</v>
      </c>
      <c r="D30" s="79" t="s">
        <v>876</v>
      </c>
      <c r="E30" s="79" t="s">
        <v>736</v>
      </c>
      <c r="F30" s="79" t="s">
        <v>314</v>
      </c>
      <c r="G30" s="4">
        <v>1147.96</v>
      </c>
      <c r="H30" s="4">
        <v>1147.96</v>
      </c>
      <c r="I30" s="4">
        <v>225</v>
      </c>
      <c r="K30" s="150" t="s">
        <v>692</v>
      </c>
      <c r="L30" s="458">
        <v>150</v>
      </c>
      <c r="M30" s="458">
        <v>25.51</v>
      </c>
      <c r="N30" s="458">
        <f t="shared" si="3"/>
        <v>897.45</v>
      </c>
      <c r="O30" s="458">
        <f t="shared" si="1"/>
        <v>75</v>
      </c>
      <c r="P30" s="150">
        <f t="shared" si="2"/>
        <v>51.02</v>
      </c>
      <c r="Q30" s="150">
        <v>1275.51</v>
      </c>
      <c r="R30" s="516"/>
    </row>
    <row r="31" spans="1:18" ht="82.8" x14ac:dyDescent="0.25">
      <c r="A31" s="79">
        <v>23</v>
      </c>
      <c r="B31" s="79" t="s">
        <v>629</v>
      </c>
      <c r="C31" s="79" t="s">
        <v>630</v>
      </c>
      <c r="D31" s="79" t="s">
        <v>554</v>
      </c>
      <c r="E31" s="79" t="s">
        <v>877</v>
      </c>
      <c r="F31" s="79" t="s">
        <v>314</v>
      </c>
      <c r="G31" s="4">
        <v>637.76</v>
      </c>
      <c r="H31" s="507">
        <v>637.76</v>
      </c>
      <c r="I31" s="4">
        <v>125</v>
      </c>
      <c r="K31" s="150" t="s">
        <v>692</v>
      </c>
      <c r="L31" s="458">
        <v>0</v>
      </c>
      <c r="M31" s="458">
        <v>40.82</v>
      </c>
      <c r="N31" s="458">
        <f t="shared" si="3"/>
        <v>471.93999999999994</v>
      </c>
      <c r="O31" s="458">
        <f t="shared" si="1"/>
        <v>125</v>
      </c>
      <c r="P31" s="150">
        <f t="shared" si="2"/>
        <v>81.64</v>
      </c>
      <c r="Q31" s="150">
        <v>2040.82</v>
      </c>
      <c r="R31" s="516"/>
    </row>
    <row r="32" spans="1:18" ht="69" x14ac:dyDescent="0.25">
      <c r="A32" s="79">
        <v>24</v>
      </c>
      <c r="B32" s="79" t="s">
        <v>603</v>
      </c>
      <c r="C32" s="79" t="s">
        <v>604</v>
      </c>
      <c r="D32" s="79" t="s">
        <v>605</v>
      </c>
      <c r="E32" s="79" t="s">
        <v>734</v>
      </c>
      <c r="F32" s="79" t="s">
        <v>314</v>
      </c>
      <c r="G32" s="4">
        <v>1275.51</v>
      </c>
      <c r="H32" s="507">
        <v>1275.51</v>
      </c>
      <c r="I32" s="4">
        <v>250</v>
      </c>
      <c r="K32" s="150" t="s">
        <v>692</v>
      </c>
      <c r="L32" s="458">
        <v>0</v>
      </c>
      <c r="M32" s="458">
        <v>0</v>
      </c>
      <c r="N32" s="458">
        <f t="shared" si="3"/>
        <v>1025.51</v>
      </c>
      <c r="O32" s="458">
        <f t="shared" si="1"/>
        <v>250</v>
      </c>
      <c r="P32" s="150">
        <f t="shared" si="2"/>
        <v>0</v>
      </c>
      <c r="Q32" s="150">
        <v>1625</v>
      </c>
      <c r="R32" s="516"/>
    </row>
    <row r="33" spans="1:18" ht="41.4" x14ac:dyDescent="0.25">
      <c r="A33" s="79">
        <v>25</v>
      </c>
      <c r="B33" s="79" t="s">
        <v>613</v>
      </c>
      <c r="C33" s="79" t="s">
        <v>614</v>
      </c>
      <c r="D33" s="79" t="s">
        <v>566</v>
      </c>
      <c r="E33" s="79" t="s">
        <v>867</v>
      </c>
      <c r="F33" s="79" t="s">
        <v>314</v>
      </c>
      <c r="G33" s="4">
        <v>2000</v>
      </c>
      <c r="H33" s="507">
        <v>2000</v>
      </c>
      <c r="I33" s="4">
        <v>400</v>
      </c>
      <c r="K33" s="150" t="s">
        <v>692</v>
      </c>
      <c r="L33" s="458">
        <v>25</v>
      </c>
      <c r="M33" s="458">
        <v>0</v>
      </c>
      <c r="N33" s="458">
        <f t="shared" si="3"/>
        <v>1600</v>
      </c>
      <c r="O33" s="458">
        <f t="shared" si="1"/>
        <v>375</v>
      </c>
      <c r="P33" s="150">
        <f t="shared" si="2"/>
        <v>0</v>
      </c>
      <c r="Q33" s="150">
        <v>625</v>
      </c>
      <c r="R33" s="516"/>
    </row>
    <row r="34" spans="1:18" ht="41.4" x14ac:dyDescent="0.25">
      <c r="A34" s="79">
        <v>26</v>
      </c>
      <c r="B34" s="79" t="s">
        <v>611</v>
      </c>
      <c r="C34" s="79" t="s">
        <v>612</v>
      </c>
      <c r="D34" s="79" t="s">
        <v>565</v>
      </c>
      <c r="E34" s="79" t="s">
        <v>865</v>
      </c>
      <c r="F34" s="79" t="s">
        <v>314</v>
      </c>
      <c r="G34" s="4">
        <v>1913.27</v>
      </c>
      <c r="H34" s="507">
        <v>1913.27</v>
      </c>
      <c r="I34" s="4">
        <v>375</v>
      </c>
      <c r="K34" s="150" t="s">
        <v>692</v>
      </c>
      <c r="L34" s="458">
        <v>150</v>
      </c>
      <c r="M34" s="458">
        <v>0</v>
      </c>
      <c r="N34" s="458">
        <f t="shared" si="3"/>
        <v>1538.27</v>
      </c>
      <c r="O34" s="458">
        <f t="shared" si="1"/>
        <v>225</v>
      </c>
      <c r="P34" s="150">
        <f t="shared" si="2"/>
        <v>0</v>
      </c>
      <c r="Q34" s="150">
        <v>1000</v>
      </c>
      <c r="R34" s="516"/>
    </row>
    <row r="35" spans="1:18" ht="55.2" x14ac:dyDescent="0.25">
      <c r="A35" s="79">
        <v>27</v>
      </c>
      <c r="B35" s="79" t="s">
        <v>611</v>
      </c>
      <c r="C35" s="79" t="s">
        <v>731</v>
      </c>
      <c r="D35" s="79" t="s">
        <v>733</v>
      </c>
      <c r="E35" s="79" t="s">
        <v>735</v>
      </c>
      <c r="F35" s="79" t="s">
        <v>314</v>
      </c>
      <c r="G35" s="4">
        <v>1275.51</v>
      </c>
      <c r="H35" s="507">
        <v>1275.51</v>
      </c>
      <c r="I35" s="4">
        <v>250</v>
      </c>
      <c r="K35" s="150" t="s">
        <v>692</v>
      </c>
      <c r="L35" s="458">
        <v>150</v>
      </c>
      <c r="M35" s="458">
        <v>0</v>
      </c>
      <c r="N35" s="458">
        <f t="shared" si="3"/>
        <v>1025.51</v>
      </c>
      <c r="O35" s="458">
        <f t="shared" si="1"/>
        <v>100</v>
      </c>
      <c r="P35" s="150">
        <f t="shared" si="2"/>
        <v>0</v>
      </c>
      <c r="Q35" s="150">
        <v>937.5</v>
      </c>
      <c r="R35" s="516"/>
    </row>
    <row r="36" spans="1:18" ht="41.4" x14ac:dyDescent="0.25">
      <c r="A36" s="79">
        <v>28</v>
      </c>
      <c r="B36" s="79" t="s">
        <v>606</v>
      </c>
      <c r="C36" s="79" t="s">
        <v>732</v>
      </c>
      <c r="D36" s="79" t="s">
        <v>717</v>
      </c>
      <c r="E36" s="79" t="s">
        <v>866</v>
      </c>
      <c r="F36" s="79" t="s">
        <v>314</v>
      </c>
      <c r="G36" s="4">
        <v>956.63</v>
      </c>
      <c r="H36" s="507">
        <v>956.63</v>
      </c>
      <c r="I36" s="4">
        <v>187.5</v>
      </c>
      <c r="K36" s="150" t="s">
        <v>692</v>
      </c>
      <c r="L36" s="458">
        <v>150</v>
      </c>
      <c r="M36" s="458">
        <v>17.86</v>
      </c>
      <c r="N36" s="458">
        <f t="shared" si="3"/>
        <v>751.27</v>
      </c>
      <c r="O36" s="458">
        <f t="shared" si="1"/>
        <v>37.5</v>
      </c>
      <c r="P36" s="150">
        <f t="shared" si="2"/>
        <v>35.72</v>
      </c>
      <c r="Q36" s="150">
        <v>892.86</v>
      </c>
      <c r="R36" s="516"/>
    </row>
    <row r="37" spans="1:18" ht="55.2" x14ac:dyDescent="0.25">
      <c r="A37" s="79">
        <v>29</v>
      </c>
      <c r="B37" s="79" t="s">
        <v>615</v>
      </c>
      <c r="C37" s="79" t="s">
        <v>628</v>
      </c>
      <c r="D37" s="79" t="s">
        <v>542</v>
      </c>
      <c r="E37" s="79" t="s">
        <v>873</v>
      </c>
      <c r="F37" s="79" t="s">
        <v>314</v>
      </c>
      <c r="G37" s="4">
        <v>1000</v>
      </c>
      <c r="H37" s="507">
        <v>1000</v>
      </c>
      <c r="I37" s="4">
        <v>200</v>
      </c>
      <c r="K37" s="150" t="s">
        <v>692</v>
      </c>
      <c r="L37" s="458">
        <v>150</v>
      </c>
      <c r="M37" s="458">
        <v>22.96</v>
      </c>
      <c r="N37" s="458">
        <f t="shared" si="3"/>
        <v>777.04</v>
      </c>
      <c r="O37" s="458">
        <f t="shared" si="1"/>
        <v>50</v>
      </c>
      <c r="P37" s="150">
        <f t="shared" si="2"/>
        <v>45.92</v>
      </c>
      <c r="Q37" s="150">
        <v>1147.96</v>
      </c>
      <c r="R37" s="516"/>
    </row>
    <row r="38" spans="1:18" ht="41.4" x14ac:dyDescent="0.25">
      <c r="A38" s="79">
        <v>30</v>
      </c>
      <c r="B38" s="79" t="s">
        <v>597</v>
      </c>
      <c r="C38" s="79" t="s">
        <v>598</v>
      </c>
      <c r="D38" s="79" t="s">
        <v>541</v>
      </c>
      <c r="E38" s="79" t="s">
        <v>599</v>
      </c>
      <c r="F38" s="79" t="s">
        <v>314</v>
      </c>
      <c r="G38" s="4">
        <v>510.2</v>
      </c>
      <c r="H38" s="507">
        <v>510.2</v>
      </c>
      <c r="I38" s="4">
        <v>100</v>
      </c>
      <c r="K38" s="150" t="s">
        <v>692</v>
      </c>
      <c r="L38" s="458">
        <v>0</v>
      </c>
      <c r="M38" s="458">
        <v>30.61</v>
      </c>
      <c r="N38" s="458">
        <f t="shared" si="3"/>
        <v>379.59</v>
      </c>
      <c r="O38" s="458">
        <f t="shared" si="1"/>
        <v>100</v>
      </c>
      <c r="P38" s="150">
        <f t="shared" si="2"/>
        <v>61.22</v>
      </c>
      <c r="Q38" s="150">
        <v>1530.61</v>
      </c>
      <c r="R38" s="516"/>
    </row>
    <row r="39" spans="1:18" ht="13.8" x14ac:dyDescent="0.25">
      <c r="A39" s="79">
        <v>31</v>
      </c>
      <c r="B39" s="79" t="s">
        <v>607</v>
      </c>
      <c r="C39" s="79" t="s">
        <v>608</v>
      </c>
      <c r="D39" s="79" t="s">
        <v>609</v>
      </c>
      <c r="E39" s="79" t="s">
        <v>610</v>
      </c>
      <c r="F39" s="79" t="s">
        <v>314</v>
      </c>
      <c r="G39" s="4">
        <v>1020.41</v>
      </c>
      <c r="H39" s="507">
        <v>1020.41</v>
      </c>
      <c r="I39" s="4">
        <v>200</v>
      </c>
      <c r="K39" s="150" t="s">
        <v>692</v>
      </c>
      <c r="L39" s="458">
        <v>150</v>
      </c>
      <c r="M39" s="458">
        <v>17.86</v>
      </c>
      <c r="N39" s="458">
        <f t="shared" si="3"/>
        <v>802.55</v>
      </c>
      <c r="O39" s="458">
        <f t="shared" si="1"/>
        <v>50</v>
      </c>
      <c r="P39" s="150">
        <f t="shared" si="2"/>
        <v>35.72</v>
      </c>
      <c r="Q39" s="150">
        <v>892.86</v>
      </c>
      <c r="R39" s="516"/>
    </row>
    <row r="40" spans="1:18" ht="69" x14ac:dyDescent="0.25">
      <c r="A40" s="79">
        <v>32</v>
      </c>
      <c r="B40" s="79" t="s">
        <v>615</v>
      </c>
      <c r="C40" s="79" t="s">
        <v>616</v>
      </c>
      <c r="D40" s="79" t="s">
        <v>617</v>
      </c>
      <c r="E40" s="79" t="s">
        <v>868</v>
      </c>
      <c r="F40" s="79" t="s">
        <v>314</v>
      </c>
      <c r="G40" s="4">
        <v>1530.61</v>
      </c>
      <c r="H40" s="507">
        <v>1530.61</v>
      </c>
      <c r="I40" s="4">
        <v>300</v>
      </c>
      <c r="K40" s="150" t="s">
        <v>692</v>
      </c>
      <c r="L40" s="458">
        <v>0</v>
      </c>
      <c r="M40" s="458">
        <v>0</v>
      </c>
      <c r="N40" s="458">
        <f t="shared" si="3"/>
        <v>1230.6099999999999</v>
      </c>
      <c r="O40" s="458">
        <f t="shared" si="1"/>
        <v>300</v>
      </c>
      <c r="P40" s="150">
        <f t="shared" si="2"/>
        <v>0</v>
      </c>
      <c r="Q40" s="150">
        <v>2625</v>
      </c>
      <c r="R40" s="516"/>
    </row>
    <row r="41" spans="1:18" ht="41.4" x14ac:dyDescent="0.25">
      <c r="A41" s="79">
        <v>33</v>
      </c>
      <c r="B41" s="79" t="s">
        <v>623</v>
      </c>
      <c r="C41" s="79" t="s">
        <v>624</v>
      </c>
      <c r="D41" s="79" t="s">
        <v>625</v>
      </c>
      <c r="E41" s="79" t="s">
        <v>736</v>
      </c>
      <c r="F41" s="79" t="s">
        <v>314</v>
      </c>
      <c r="G41" s="4">
        <v>1530.61</v>
      </c>
      <c r="H41" s="507">
        <v>1530.61</v>
      </c>
      <c r="I41" s="4">
        <v>300</v>
      </c>
      <c r="K41" s="150" t="s">
        <v>692</v>
      </c>
      <c r="L41" s="458">
        <v>0</v>
      </c>
      <c r="M41" s="458">
        <v>68.88</v>
      </c>
      <c r="N41" s="458">
        <f t="shared" si="3"/>
        <v>1161.73</v>
      </c>
      <c r="O41" s="458">
        <f t="shared" si="1"/>
        <v>300</v>
      </c>
      <c r="P41" s="150">
        <f t="shared" si="2"/>
        <v>137.76</v>
      </c>
      <c r="Q41" s="150">
        <v>3443.88</v>
      </c>
      <c r="R41" s="516"/>
    </row>
    <row r="42" spans="1:18" ht="82.8" x14ac:dyDescent="0.25">
      <c r="A42" s="79">
        <v>34</v>
      </c>
      <c r="B42" s="79" t="s">
        <v>629</v>
      </c>
      <c r="C42" s="79" t="s">
        <v>630</v>
      </c>
      <c r="D42" s="79" t="s">
        <v>554</v>
      </c>
      <c r="E42" s="79" t="s">
        <v>877</v>
      </c>
      <c r="F42" s="79" t="s">
        <v>314</v>
      </c>
      <c r="G42" s="4">
        <v>637.76</v>
      </c>
      <c r="H42" s="507">
        <v>637.76</v>
      </c>
      <c r="I42" s="4">
        <v>125</v>
      </c>
      <c r="K42" s="150" t="s">
        <v>692</v>
      </c>
      <c r="L42" s="458">
        <v>0</v>
      </c>
      <c r="M42" s="458">
        <v>68.88</v>
      </c>
      <c r="N42" s="458">
        <f t="shared" si="3"/>
        <v>443.88</v>
      </c>
      <c r="O42" s="458">
        <f t="shared" si="1"/>
        <v>125</v>
      </c>
      <c r="P42" s="150">
        <f t="shared" si="2"/>
        <v>137.76</v>
      </c>
      <c r="Q42" s="150">
        <v>3443.88</v>
      </c>
      <c r="R42" s="516"/>
    </row>
    <row r="43" spans="1:18" ht="13.8" x14ac:dyDescent="0.25">
      <c r="A43" s="79">
        <v>35</v>
      </c>
      <c r="B43" s="79" t="s">
        <v>601</v>
      </c>
      <c r="C43" s="79" t="s">
        <v>602</v>
      </c>
      <c r="D43" s="79" t="s">
        <v>739</v>
      </c>
      <c r="E43" s="79" t="s">
        <v>864</v>
      </c>
      <c r="F43" s="79" t="s">
        <v>314</v>
      </c>
      <c r="G43" s="4">
        <v>937.5</v>
      </c>
      <c r="H43" s="507">
        <v>937.5</v>
      </c>
      <c r="I43" s="4">
        <v>187.5</v>
      </c>
      <c r="K43" s="150" t="s">
        <v>692</v>
      </c>
      <c r="L43" s="458">
        <v>150</v>
      </c>
      <c r="M43" s="458">
        <v>25.51</v>
      </c>
      <c r="N43" s="458">
        <f t="shared" si="3"/>
        <v>724.49</v>
      </c>
      <c r="O43" s="458">
        <f t="shared" si="1"/>
        <v>37.5</v>
      </c>
      <c r="P43" s="150">
        <f t="shared" si="2"/>
        <v>51.02</v>
      </c>
      <c r="Q43" s="150">
        <v>1275.51</v>
      </c>
      <c r="R43" s="516"/>
    </row>
    <row r="44" spans="1:18" ht="13.8" x14ac:dyDescent="0.25">
      <c r="A44" s="79">
        <v>36</v>
      </c>
      <c r="B44" s="79" t="s">
        <v>603</v>
      </c>
      <c r="C44" s="79" t="s">
        <v>624</v>
      </c>
      <c r="D44" s="79" t="s">
        <v>626</v>
      </c>
      <c r="E44" s="79" t="s">
        <v>627</v>
      </c>
      <c r="F44" s="79" t="s">
        <v>314</v>
      </c>
      <c r="G44" s="4">
        <v>1275.51</v>
      </c>
      <c r="H44" s="507">
        <v>1275.51</v>
      </c>
      <c r="I44" s="4">
        <v>250</v>
      </c>
      <c r="K44" s="150" t="s">
        <v>692</v>
      </c>
      <c r="L44" s="458">
        <v>150</v>
      </c>
      <c r="M44" s="458">
        <v>20.41</v>
      </c>
      <c r="N44" s="458">
        <f t="shared" si="3"/>
        <v>1005.0999999999999</v>
      </c>
      <c r="O44" s="458">
        <f t="shared" si="1"/>
        <v>100</v>
      </c>
      <c r="P44" s="150">
        <f t="shared" si="2"/>
        <v>40.82</v>
      </c>
      <c r="Q44" s="150">
        <v>1020.41</v>
      </c>
      <c r="R44" s="516"/>
    </row>
    <row r="45" spans="1:18" ht="27.6" x14ac:dyDescent="0.25">
      <c r="A45" s="79">
        <v>37</v>
      </c>
      <c r="B45" s="79" t="s">
        <v>619</v>
      </c>
      <c r="C45" s="79" t="s">
        <v>620</v>
      </c>
      <c r="D45" s="79" t="s">
        <v>621</v>
      </c>
      <c r="E45" s="79" t="s">
        <v>622</v>
      </c>
      <c r="F45" s="79" t="s">
        <v>314</v>
      </c>
      <c r="G45" s="4">
        <v>2040.82</v>
      </c>
      <c r="H45" s="507">
        <v>2040.82</v>
      </c>
      <c r="I45" s="4">
        <v>400</v>
      </c>
      <c r="K45" s="150" t="s">
        <v>692</v>
      </c>
      <c r="L45" s="458">
        <v>150</v>
      </c>
      <c r="M45" s="458">
        <v>17.86</v>
      </c>
      <c r="N45" s="458">
        <f t="shared" si="3"/>
        <v>1622.96</v>
      </c>
      <c r="O45" s="458">
        <f t="shared" si="1"/>
        <v>250</v>
      </c>
      <c r="P45" s="150">
        <f t="shared" si="2"/>
        <v>35.72</v>
      </c>
      <c r="Q45" s="150">
        <v>892.86</v>
      </c>
      <c r="R45" s="516"/>
    </row>
    <row r="46" spans="1:18" ht="55.2" x14ac:dyDescent="0.25">
      <c r="A46" s="79">
        <v>38</v>
      </c>
      <c r="B46" s="79" t="s">
        <v>618</v>
      </c>
      <c r="C46" s="79" t="s">
        <v>738</v>
      </c>
      <c r="D46" s="79" t="s">
        <v>718</v>
      </c>
      <c r="E46" s="79" t="s">
        <v>862</v>
      </c>
      <c r="F46" s="79" t="s">
        <v>314</v>
      </c>
      <c r="G46" s="4">
        <v>1275.51</v>
      </c>
      <c r="H46" s="507">
        <v>1275.51</v>
      </c>
      <c r="I46" s="4">
        <v>250</v>
      </c>
      <c r="K46" s="150" t="s">
        <v>692</v>
      </c>
      <c r="L46" s="458">
        <v>101.19</v>
      </c>
      <c r="M46" s="458">
        <v>10.33</v>
      </c>
      <c r="N46" s="458">
        <f t="shared" si="3"/>
        <v>1015.1800000000001</v>
      </c>
      <c r="O46" s="458">
        <f t="shared" si="1"/>
        <v>148.81</v>
      </c>
      <c r="P46" s="150">
        <f t="shared" si="2"/>
        <v>20.66</v>
      </c>
      <c r="Q46" s="150">
        <v>516.28</v>
      </c>
      <c r="R46" s="516"/>
    </row>
    <row r="47" spans="1:18" ht="41.4" x14ac:dyDescent="0.25">
      <c r="A47" s="79">
        <v>39</v>
      </c>
      <c r="B47" s="79" t="s">
        <v>740</v>
      </c>
      <c r="C47" s="79" t="s">
        <v>741</v>
      </c>
      <c r="D47" s="79" t="s">
        <v>742</v>
      </c>
      <c r="E47" s="79" t="s">
        <v>736</v>
      </c>
      <c r="F47" s="79" t="s">
        <v>314</v>
      </c>
      <c r="G47" s="4">
        <v>1147.96</v>
      </c>
      <c r="H47" s="507">
        <v>1147.96</v>
      </c>
      <c r="I47" s="4">
        <v>225</v>
      </c>
      <c r="K47" s="150" t="s">
        <v>692</v>
      </c>
      <c r="L47" s="458">
        <v>25</v>
      </c>
      <c r="M47" s="458">
        <v>12.76</v>
      </c>
      <c r="N47" s="458">
        <f t="shared" si="3"/>
        <v>910.2</v>
      </c>
      <c r="O47" s="458">
        <f t="shared" si="1"/>
        <v>200</v>
      </c>
      <c r="P47" s="150">
        <f t="shared" si="2"/>
        <v>25.52</v>
      </c>
      <c r="Q47" s="150">
        <v>637.76</v>
      </c>
      <c r="R47" s="516"/>
    </row>
    <row r="48" spans="1:18" ht="41.4" x14ac:dyDescent="0.25">
      <c r="A48" s="79">
        <v>41</v>
      </c>
      <c r="B48" s="79" t="s">
        <v>743</v>
      </c>
      <c r="C48" s="79" t="s">
        <v>744</v>
      </c>
      <c r="D48" s="79" t="s">
        <v>747</v>
      </c>
      <c r="E48" s="79" t="s">
        <v>748</v>
      </c>
      <c r="F48" s="79" t="s">
        <v>314</v>
      </c>
      <c r="G48" s="4">
        <v>1530.61</v>
      </c>
      <c r="H48" s="507">
        <v>1530.61</v>
      </c>
      <c r="I48" s="4">
        <v>300</v>
      </c>
      <c r="K48" s="150" t="s">
        <v>692</v>
      </c>
      <c r="L48" s="458">
        <v>150</v>
      </c>
      <c r="M48" s="458">
        <v>20.41</v>
      </c>
      <c r="N48" s="458">
        <f t="shared" si="3"/>
        <v>1210.1999999999998</v>
      </c>
      <c r="O48" s="458">
        <f t="shared" si="1"/>
        <v>150</v>
      </c>
      <c r="P48" s="150">
        <f t="shared" si="2"/>
        <v>40.82</v>
      </c>
      <c r="Q48" s="150">
        <v>1020.41</v>
      </c>
      <c r="R48" s="516"/>
    </row>
    <row r="49" spans="1:18" ht="13.8" x14ac:dyDescent="0.25">
      <c r="A49" s="79">
        <v>42</v>
      </c>
      <c r="B49" s="79" t="s">
        <v>745</v>
      </c>
      <c r="C49" s="79" t="s">
        <v>746</v>
      </c>
      <c r="D49" s="79" t="s">
        <v>749</v>
      </c>
      <c r="E49" s="79" t="s">
        <v>863</v>
      </c>
      <c r="F49" s="79" t="s">
        <v>314</v>
      </c>
      <c r="G49" s="4">
        <v>1020.41</v>
      </c>
      <c r="H49" s="507">
        <v>1020.41</v>
      </c>
      <c r="I49" s="4">
        <v>200</v>
      </c>
      <c r="K49" s="150" t="s">
        <v>686</v>
      </c>
      <c r="L49" s="458">
        <v>150</v>
      </c>
      <c r="M49" s="458">
        <v>25.51</v>
      </c>
      <c r="N49" s="458">
        <f t="shared" si="3"/>
        <v>794.9</v>
      </c>
      <c r="O49" s="458">
        <f t="shared" si="1"/>
        <v>50</v>
      </c>
      <c r="P49" s="150">
        <f t="shared" si="2"/>
        <v>51.02</v>
      </c>
      <c r="Q49" s="150">
        <v>1275.51</v>
      </c>
      <c r="R49" s="516"/>
    </row>
    <row r="50" spans="1:18" ht="41.4" x14ac:dyDescent="0.25">
      <c r="A50" s="79">
        <v>43</v>
      </c>
      <c r="B50" s="79" t="s">
        <v>750</v>
      </c>
      <c r="C50" s="79" t="s">
        <v>751</v>
      </c>
      <c r="D50" s="79" t="s">
        <v>754</v>
      </c>
      <c r="E50" s="79" t="s">
        <v>755</v>
      </c>
      <c r="F50" s="79" t="s">
        <v>314</v>
      </c>
      <c r="G50" s="4">
        <v>1913.27</v>
      </c>
      <c r="H50" s="507">
        <v>1913.27</v>
      </c>
      <c r="I50" s="4">
        <v>375</v>
      </c>
      <c r="K50" s="150" t="s">
        <v>686</v>
      </c>
      <c r="L50" s="458">
        <v>125</v>
      </c>
      <c r="M50" s="458">
        <v>12.76</v>
      </c>
      <c r="N50" s="458">
        <f t="shared" si="3"/>
        <v>1525.51</v>
      </c>
      <c r="O50" s="458">
        <f t="shared" si="1"/>
        <v>250</v>
      </c>
      <c r="P50" s="150">
        <f t="shared" si="2"/>
        <v>25.52</v>
      </c>
      <c r="Q50" s="150">
        <v>637.76</v>
      </c>
      <c r="R50" s="516"/>
    </row>
    <row r="51" spans="1:18" ht="13.8" x14ac:dyDescent="0.25">
      <c r="A51" s="79">
        <v>44</v>
      </c>
      <c r="B51" s="79" t="s">
        <v>752</v>
      </c>
      <c r="C51" s="79" t="s">
        <v>753</v>
      </c>
      <c r="D51" s="79" t="s">
        <v>756</v>
      </c>
      <c r="E51" s="79" t="s">
        <v>600</v>
      </c>
      <c r="F51" s="79" t="s">
        <v>314</v>
      </c>
      <c r="G51" s="4">
        <v>1275.51</v>
      </c>
      <c r="H51" s="507">
        <v>1275.51</v>
      </c>
      <c r="I51" s="4">
        <v>250</v>
      </c>
      <c r="K51" s="150" t="s">
        <v>686</v>
      </c>
      <c r="L51" s="458">
        <v>150</v>
      </c>
      <c r="M51" s="458">
        <v>25.51</v>
      </c>
      <c r="N51" s="458">
        <f t="shared" si="3"/>
        <v>1000</v>
      </c>
      <c r="O51" s="458">
        <f t="shared" si="1"/>
        <v>100</v>
      </c>
      <c r="P51" s="150">
        <f t="shared" si="2"/>
        <v>51.02</v>
      </c>
      <c r="Q51" s="150">
        <v>1275.51</v>
      </c>
      <c r="R51" s="516"/>
    </row>
    <row r="52" spans="1:18" ht="41.4" x14ac:dyDescent="0.25">
      <c r="A52" s="79">
        <v>45</v>
      </c>
      <c r="B52" s="79" t="s">
        <v>874</v>
      </c>
      <c r="C52" s="79" t="s">
        <v>875</v>
      </c>
      <c r="D52" s="79" t="s">
        <v>876</v>
      </c>
      <c r="E52" s="79" t="s">
        <v>736</v>
      </c>
      <c r="F52" s="79" t="s">
        <v>314</v>
      </c>
      <c r="G52" s="4">
        <v>1147.96</v>
      </c>
      <c r="H52" s="507">
        <v>1147.96</v>
      </c>
      <c r="I52" s="4">
        <v>225</v>
      </c>
      <c r="K52" s="150" t="s">
        <v>686</v>
      </c>
      <c r="L52" s="458">
        <v>0</v>
      </c>
      <c r="M52" s="458">
        <v>40.82</v>
      </c>
      <c r="N52" s="458">
        <f t="shared" si="3"/>
        <v>882.1400000000001</v>
      </c>
      <c r="O52" s="458">
        <f t="shared" si="1"/>
        <v>225</v>
      </c>
      <c r="P52" s="150">
        <f t="shared" si="2"/>
        <v>81.64</v>
      </c>
      <c r="Q52" s="150">
        <v>2040.82</v>
      </c>
      <c r="R52" s="516"/>
    </row>
    <row r="53" spans="1:18" ht="13.8" x14ac:dyDescent="0.25">
      <c r="A53" s="79">
        <v>46</v>
      </c>
      <c r="B53" s="79" t="s">
        <v>869</v>
      </c>
      <c r="C53" s="79" t="s">
        <v>870</v>
      </c>
      <c r="D53" s="79" t="s">
        <v>871</v>
      </c>
      <c r="E53" s="79" t="s">
        <v>872</v>
      </c>
      <c r="F53" s="79" t="s">
        <v>314</v>
      </c>
      <c r="G53" s="4">
        <v>1275.51</v>
      </c>
      <c r="H53" s="4">
        <v>1275.51</v>
      </c>
      <c r="I53" s="4">
        <v>250</v>
      </c>
      <c r="K53" s="150" t="s">
        <v>686</v>
      </c>
      <c r="L53" s="458">
        <v>0</v>
      </c>
      <c r="M53" s="458">
        <v>0</v>
      </c>
      <c r="N53" s="458">
        <f t="shared" si="3"/>
        <v>1025.51</v>
      </c>
      <c r="O53" s="458">
        <f t="shared" si="1"/>
        <v>250</v>
      </c>
      <c r="P53" s="150">
        <f t="shared" si="2"/>
        <v>0</v>
      </c>
      <c r="Q53" s="150">
        <v>1625</v>
      </c>
      <c r="R53" s="516"/>
    </row>
    <row r="54" spans="1:18" ht="69" x14ac:dyDescent="0.25">
      <c r="A54" s="79">
        <v>47</v>
      </c>
      <c r="B54" s="79" t="s">
        <v>603</v>
      </c>
      <c r="C54" s="79" t="s">
        <v>604</v>
      </c>
      <c r="D54" s="79" t="s">
        <v>605</v>
      </c>
      <c r="E54" s="79" t="s">
        <v>734</v>
      </c>
      <c r="F54" s="79" t="s">
        <v>314</v>
      </c>
      <c r="G54" s="4">
        <v>1275.51</v>
      </c>
      <c r="H54" s="4">
        <v>1275.51</v>
      </c>
      <c r="I54" s="4">
        <v>250</v>
      </c>
      <c r="K54" s="150" t="s">
        <v>686</v>
      </c>
      <c r="L54" s="458">
        <v>125</v>
      </c>
      <c r="M54" s="458">
        <v>0</v>
      </c>
      <c r="N54" s="458">
        <f t="shared" si="3"/>
        <v>1025.51</v>
      </c>
      <c r="O54" s="458">
        <f t="shared" si="1"/>
        <v>125</v>
      </c>
      <c r="P54" s="150">
        <f t="shared" si="2"/>
        <v>0</v>
      </c>
      <c r="Q54" s="150">
        <v>625</v>
      </c>
      <c r="R54" s="516"/>
    </row>
    <row r="55" spans="1:18" ht="41.4" x14ac:dyDescent="0.25">
      <c r="A55" s="79">
        <v>48</v>
      </c>
      <c r="B55" s="79" t="s">
        <v>613</v>
      </c>
      <c r="C55" s="79" t="s">
        <v>614</v>
      </c>
      <c r="D55" s="79" t="s">
        <v>566</v>
      </c>
      <c r="E55" s="79" t="s">
        <v>867</v>
      </c>
      <c r="F55" s="79" t="s">
        <v>314</v>
      </c>
      <c r="G55" s="4">
        <v>2000</v>
      </c>
      <c r="H55" s="4">
        <v>2000</v>
      </c>
      <c r="I55" s="4">
        <v>400</v>
      </c>
      <c r="K55" s="150" t="s">
        <v>686</v>
      </c>
      <c r="L55" s="458">
        <v>150</v>
      </c>
      <c r="M55" s="458">
        <v>0</v>
      </c>
      <c r="N55" s="458">
        <f t="shared" si="3"/>
        <v>1600</v>
      </c>
      <c r="O55" s="458">
        <f t="shared" si="1"/>
        <v>250</v>
      </c>
      <c r="P55" s="150">
        <f t="shared" si="2"/>
        <v>0</v>
      </c>
      <c r="Q55" s="150">
        <v>1000</v>
      </c>
      <c r="R55" s="516"/>
    </row>
    <row r="56" spans="1:18" ht="41.4" x14ac:dyDescent="0.25">
      <c r="A56" s="79">
        <v>49</v>
      </c>
      <c r="B56" s="79" t="s">
        <v>611</v>
      </c>
      <c r="C56" s="79" t="s">
        <v>612</v>
      </c>
      <c r="D56" s="79" t="s">
        <v>565</v>
      </c>
      <c r="E56" s="79" t="s">
        <v>865</v>
      </c>
      <c r="F56" s="79" t="s">
        <v>314</v>
      </c>
      <c r="G56" s="4">
        <v>1913.27</v>
      </c>
      <c r="H56" s="4">
        <v>1913.27</v>
      </c>
      <c r="I56" s="4">
        <v>375</v>
      </c>
      <c r="K56" s="150" t="s">
        <v>686</v>
      </c>
      <c r="L56" s="458">
        <v>150</v>
      </c>
      <c r="M56" s="458">
        <v>0</v>
      </c>
      <c r="N56" s="458">
        <f t="shared" si="3"/>
        <v>1538.27</v>
      </c>
      <c r="O56" s="458">
        <f t="shared" si="1"/>
        <v>225</v>
      </c>
      <c r="P56" s="150">
        <f t="shared" si="2"/>
        <v>0</v>
      </c>
      <c r="Q56" s="150">
        <v>937.5</v>
      </c>
      <c r="R56" s="516"/>
    </row>
    <row r="57" spans="1:18" ht="55.2" x14ac:dyDescent="0.25">
      <c r="A57" s="79">
        <v>50</v>
      </c>
      <c r="B57" s="79" t="s">
        <v>611</v>
      </c>
      <c r="C57" s="79" t="s">
        <v>731</v>
      </c>
      <c r="D57" s="79" t="s">
        <v>733</v>
      </c>
      <c r="E57" s="79" t="s">
        <v>735</v>
      </c>
      <c r="F57" s="79" t="s">
        <v>314</v>
      </c>
      <c r="G57" s="4">
        <v>1275.51</v>
      </c>
      <c r="H57" s="4">
        <v>1275.51</v>
      </c>
      <c r="I57" s="4">
        <v>250</v>
      </c>
      <c r="K57" s="150" t="s">
        <v>686</v>
      </c>
      <c r="L57" s="458">
        <v>150</v>
      </c>
      <c r="M57" s="458">
        <v>17.86</v>
      </c>
      <c r="N57" s="458">
        <f t="shared" si="3"/>
        <v>1007.6500000000001</v>
      </c>
      <c r="O57" s="458">
        <f t="shared" si="1"/>
        <v>100</v>
      </c>
      <c r="P57" s="150">
        <f t="shared" si="2"/>
        <v>35.72</v>
      </c>
      <c r="Q57" s="150">
        <v>892.86</v>
      </c>
      <c r="R57" s="516"/>
    </row>
    <row r="58" spans="1:18" ht="41.4" x14ac:dyDescent="0.25">
      <c r="A58" s="79">
        <v>51</v>
      </c>
      <c r="B58" s="79" t="s">
        <v>606</v>
      </c>
      <c r="C58" s="79" t="s">
        <v>732</v>
      </c>
      <c r="D58" s="79" t="s">
        <v>717</v>
      </c>
      <c r="E58" s="79" t="s">
        <v>866</v>
      </c>
      <c r="F58" s="79" t="s">
        <v>314</v>
      </c>
      <c r="G58" s="4">
        <v>956.63</v>
      </c>
      <c r="H58" s="4">
        <v>956.63</v>
      </c>
      <c r="I58" s="4">
        <v>187.5</v>
      </c>
      <c r="K58" s="150" t="s">
        <v>686</v>
      </c>
      <c r="L58" s="458">
        <v>150</v>
      </c>
      <c r="M58" s="458">
        <v>22.96</v>
      </c>
      <c r="N58" s="458">
        <f t="shared" si="3"/>
        <v>746.17</v>
      </c>
      <c r="O58" s="458">
        <f t="shared" si="1"/>
        <v>37.5</v>
      </c>
      <c r="P58" s="150">
        <f t="shared" si="2"/>
        <v>45.92</v>
      </c>
      <c r="Q58" s="150">
        <v>1147.96</v>
      </c>
      <c r="R58" s="516"/>
    </row>
    <row r="59" spans="1:18" ht="55.2" x14ac:dyDescent="0.25">
      <c r="A59" s="79">
        <v>52</v>
      </c>
      <c r="B59" s="79" t="s">
        <v>615</v>
      </c>
      <c r="C59" s="79" t="s">
        <v>628</v>
      </c>
      <c r="D59" s="79" t="s">
        <v>542</v>
      </c>
      <c r="E59" s="79" t="s">
        <v>873</v>
      </c>
      <c r="F59" s="79" t="s">
        <v>314</v>
      </c>
      <c r="G59" s="4">
        <v>1000</v>
      </c>
      <c r="H59" s="4">
        <v>1000</v>
      </c>
      <c r="I59" s="4">
        <v>200</v>
      </c>
      <c r="K59" s="150" t="s">
        <v>686</v>
      </c>
      <c r="L59" s="458">
        <v>0</v>
      </c>
      <c r="M59" s="458">
        <v>30.61</v>
      </c>
      <c r="N59" s="458">
        <f t="shared" si="3"/>
        <v>769.39</v>
      </c>
      <c r="O59" s="458">
        <f t="shared" si="1"/>
        <v>200</v>
      </c>
      <c r="P59" s="150">
        <f t="shared" si="2"/>
        <v>61.22</v>
      </c>
      <c r="Q59" s="150">
        <v>1530.61</v>
      </c>
      <c r="R59" s="516"/>
    </row>
    <row r="60" spans="1:18" ht="41.4" x14ac:dyDescent="0.25">
      <c r="A60" s="79">
        <v>53</v>
      </c>
      <c r="B60" s="79" t="s">
        <v>597</v>
      </c>
      <c r="C60" s="79" t="s">
        <v>598</v>
      </c>
      <c r="D60" s="79" t="s">
        <v>541</v>
      </c>
      <c r="E60" s="79" t="s">
        <v>599</v>
      </c>
      <c r="F60" s="79" t="s">
        <v>314</v>
      </c>
      <c r="G60" s="4">
        <v>510.2</v>
      </c>
      <c r="H60" s="4">
        <v>510.2</v>
      </c>
      <c r="I60" s="4">
        <v>100</v>
      </c>
      <c r="K60" s="150" t="s">
        <v>686</v>
      </c>
      <c r="L60" s="458">
        <v>150</v>
      </c>
      <c r="M60" s="458">
        <v>17.86</v>
      </c>
      <c r="N60" s="458">
        <f t="shared" si="3"/>
        <v>392.34</v>
      </c>
      <c r="O60" s="458">
        <f t="shared" si="1"/>
        <v>-50</v>
      </c>
      <c r="P60" s="150">
        <f t="shared" si="2"/>
        <v>35.72</v>
      </c>
      <c r="Q60" s="150">
        <v>892.86</v>
      </c>
      <c r="R60" s="516"/>
    </row>
    <row r="61" spans="1:18" ht="13.8" x14ac:dyDescent="0.25">
      <c r="A61" s="79">
        <v>54</v>
      </c>
      <c r="B61" s="79" t="s">
        <v>607</v>
      </c>
      <c r="C61" s="79" t="s">
        <v>608</v>
      </c>
      <c r="D61" s="79" t="s">
        <v>609</v>
      </c>
      <c r="E61" s="79" t="s">
        <v>610</v>
      </c>
      <c r="F61" s="79" t="s">
        <v>314</v>
      </c>
      <c r="G61" s="4">
        <v>1020.41</v>
      </c>
      <c r="H61" s="4">
        <v>1020.41</v>
      </c>
      <c r="I61" s="4">
        <v>200</v>
      </c>
      <c r="K61" s="150" t="s">
        <v>686</v>
      </c>
      <c r="L61" s="458">
        <v>0</v>
      </c>
      <c r="M61" s="458">
        <v>0</v>
      </c>
      <c r="N61" s="458">
        <f t="shared" si="3"/>
        <v>820.41</v>
      </c>
      <c r="O61" s="458">
        <f t="shared" si="1"/>
        <v>200</v>
      </c>
      <c r="P61" s="150">
        <f t="shared" si="2"/>
        <v>0</v>
      </c>
      <c r="Q61" s="150">
        <v>2625</v>
      </c>
      <c r="R61" s="516"/>
    </row>
    <row r="62" spans="1:18" ht="69" x14ac:dyDescent="0.25">
      <c r="A62" s="79">
        <v>55</v>
      </c>
      <c r="B62" s="79" t="s">
        <v>615</v>
      </c>
      <c r="C62" s="79" t="s">
        <v>616</v>
      </c>
      <c r="D62" s="79" t="s">
        <v>617</v>
      </c>
      <c r="E62" s="79" t="s">
        <v>868</v>
      </c>
      <c r="F62" s="79" t="s">
        <v>314</v>
      </c>
      <c r="G62" s="4">
        <v>1530.61</v>
      </c>
      <c r="H62" s="4">
        <v>1530.61</v>
      </c>
      <c r="I62" s="4">
        <v>300</v>
      </c>
      <c r="K62" s="150" t="s">
        <v>686</v>
      </c>
      <c r="L62" s="458">
        <v>0</v>
      </c>
      <c r="M62" s="458">
        <v>68.88</v>
      </c>
      <c r="N62" s="458">
        <f t="shared" si="3"/>
        <v>1161.73</v>
      </c>
      <c r="O62" s="458">
        <f t="shared" si="1"/>
        <v>300</v>
      </c>
      <c r="P62" s="150">
        <f t="shared" si="2"/>
        <v>137.76</v>
      </c>
      <c r="Q62" s="150">
        <v>3443.88</v>
      </c>
      <c r="R62" s="516"/>
    </row>
    <row r="63" spans="1:18" ht="41.4" x14ac:dyDescent="0.25">
      <c r="A63" s="79">
        <v>56</v>
      </c>
      <c r="B63" s="79" t="s">
        <v>623</v>
      </c>
      <c r="C63" s="79" t="s">
        <v>624</v>
      </c>
      <c r="D63" s="79" t="s">
        <v>625</v>
      </c>
      <c r="E63" s="79" t="s">
        <v>736</v>
      </c>
      <c r="F63" s="79" t="s">
        <v>314</v>
      </c>
      <c r="G63" s="4">
        <v>1530.61</v>
      </c>
      <c r="H63" s="4">
        <v>1530.61</v>
      </c>
      <c r="I63" s="4">
        <v>300</v>
      </c>
      <c r="K63" s="150" t="s">
        <v>686</v>
      </c>
      <c r="L63" s="458">
        <v>0</v>
      </c>
      <c r="M63" s="458">
        <v>68.88</v>
      </c>
      <c r="N63" s="458">
        <f t="shared" si="3"/>
        <v>1161.73</v>
      </c>
      <c r="O63" s="458">
        <f t="shared" si="1"/>
        <v>300</v>
      </c>
      <c r="P63" s="150">
        <f t="shared" si="2"/>
        <v>137.76</v>
      </c>
      <c r="Q63" s="150">
        <v>3443.88</v>
      </c>
      <c r="R63" s="516"/>
    </row>
    <row r="64" spans="1:18" ht="82.8" x14ac:dyDescent="0.25">
      <c r="A64" s="79">
        <v>57</v>
      </c>
      <c r="B64" s="79" t="s">
        <v>629</v>
      </c>
      <c r="C64" s="79" t="s">
        <v>630</v>
      </c>
      <c r="D64" s="79" t="s">
        <v>554</v>
      </c>
      <c r="E64" s="79" t="s">
        <v>877</v>
      </c>
      <c r="F64" s="79" t="s">
        <v>314</v>
      </c>
      <c r="G64" s="4">
        <v>637.76</v>
      </c>
      <c r="H64" s="4">
        <v>637.76</v>
      </c>
      <c r="I64" s="4">
        <v>125</v>
      </c>
      <c r="K64" s="150" t="s">
        <v>686</v>
      </c>
      <c r="L64" s="458">
        <v>150</v>
      </c>
      <c r="M64" s="458">
        <v>25.51</v>
      </c>
      <c r="N64" s="458">
        <f t="shared" si="3"/>
        <v>487.25</v>
      </c>
      <c r="O64" s="458">
        <f t="shared" si="1"/>
        <v>-25</v>
      </c>
      <c r="P64" s="150">
        <f t="shared" si="2"/>
        <v>51.02</v>
      </c>
      <c r="Q64" s="150">
        <v>1275.51</v>
      </c>
      <c r="R64" s="516"/>
    </row>
    <row r="65" spans="1:18" ht="13.8" x14ac:dyDescent="0.25">
      <c r="A65" s="79">
        <v>58</v>
      </c>
      <c r="B65" s="79" t="s">
        <v>601</v>
      </c>
      <c r="C65" s="79" t="s">
        <v>602</v>
      </c>
      <c r="D65" s="79" t="s">
        <v>739</v>
      </c>
      <c r="E65" s="79" t="s">
        <v>864</v>
      </c>
      <c r="F65" s="79" t="s">
        <v>314</v>
      </c>
      <c r="G65" s="4">
        <v>937.5</v>
      </c>
      <c r="H65" s="4">
        <v>937.5</v>
      </c>
      <c r="I65" s="4">
        <v>187.5</v>
      </c>
      <c r="K65" s="150" t="s">
        <v>686</v>
      </c>
      <c r="L65" s="458">
        <v>150</v>
      </c>
      <c r="M65" s="458">
        <v>20.41</v>
      </c>
      <c r="N65" s="458">
        <f t="shared" si="3"/>
        <v>729.59</v>
      </c>
      <c r="O65" s="458">
        <f t="shared" si="1"/>
        <v>37.5</v>
      </c>
      <c r="P65" s="150">
        <f t="shared" si="2"/>
        <v>40.82</v>
      </c>
      <c r="Q65" s="150">
        <v>1020.41</v>
      </c>
      <c r="R65" s="516"/>
    </row>
    <row r="66" spans="1:18" ht="13.8" x14ac:dyDescent="0.25">
      <c r="A66" s="79">
        <v>59</v>
      </c>
      <c r="B66" s="79" t="s">
        <v>603</v>
      </c>
      <c r="C66" s="79" t="s">
        <v>624</v>
      </c>
      <c r="D66" s="79" t="s">
        <v>626</v>
      </c>
      <c r="E66" s="79" t="s">
        <v>627</v>
      </c>
      <c r="F66" s="79" t="s">
        <v>314</v>
      </c>
      <c r="G66" s="4">
        <v>1275.51</v>
      </c>
      <c r="H66" s="4">
        <v>1275.51</v>
      </c>
      <c r="I66" s="4">
        <v>250</v>
      </c>
      <c r="K66" s="150" t="s">
        <v>686</v>
      </c>
      <c r="L66" s="458">
        <v>150</v>
      </c>
      <c r="M66" s="458">
        <v>17.86</v>
      </c>
      <c r="N66" s="458">
        <f t="shared" si="3"/>
        <v>1007.6500000000001</v>
      </c>
      <c r="O66" s="458">
        <f t="shared" si="1"/>
        <v>100</v>
      </c>
      <c r="P66" s="150">
        <f t="shared" si="2"/>
        <v>35.72</v>
      </c>
      <c r="Q66" s="150">
        <v>892.86</v>
      </c>
      <c r="R66" s="516"/>
    </row>
    <row r="67" spans="1:18" ht="27.6" x14ac:dyDescent="0.25">
      <c r="A67" s="79">
        <v>60</v>
      </c>
      <c r="B67" s="79" t="s">
        <v>619</v>
      </c>
      <c r="C67" s="79" t="s">
        <v>620</v>
      </c>
      <c r="D67" s="79" t="s">
        <v>621</v>
      </c>
      <c r="E67" s="79" t="s">
        <v>622</v>
      </c>
      <c r="F67" s="79" t="s">
        <v>314</v>
      </c>
      <c r="G67" s="4">
        <v>2040.82</v>
      </c>
      <c r="H67" s="4">
        <v>2040.82</v>
      </c>
      <c r="I67" s="4">
        <v>400</v>
      </c>
      <c r="K67" s="150" t="s">
        <v>686</v>
      </c>
      <c r="L67" s="458">
        <v>125</v>
      </c>
      <c r="M67" s="458">
        <v>12.76</v>
      </c>
      <c r="N67" s="458">
        <f t="shared" si="3"/>
        <v>1628.06</v>
      </c>
      <c r="O67" s="458">
        <f t="shared" si="1"/>
        <v>275</v>
      </c>
      <c r="P67" s="150">
        <f t="shared" si="2"/>
        <v>25.52</v>
      </c>
      <c r="Q67" s="150">
        <v>637.76</v>
      </c>
      <c r="R67" s="516"/>
    </row>
    <row r="68" spans="1:18" ht="55.2" x14ac:dyDescent="0.25">
      <c r="A68" s="79">
        <v>61</v>
      </c>
      <c r="B68" s="79" t="s">
        <v>618</v>
      </c>
      <c r="C68" s="79" t="s">
        <v>738</v>
      </c>
      <c r="D68" s="79" t="s">
        <v>718</v>
      </c>
      <c r="E68" s="79" t="s">
        <v>862</v>
      </c>
      <c r="F68" s="79" t="s">
        <v>314</v>
      </c>
      <c r="G68" s="4">
        <v>1275.51</v>
      </c>
      <c r="H68" s="4">
        <v>1275.51</v>
      </c>
      <c r="I68" s="4">
        <v>250</v>
      </c>
      <c r="K68" s="150" t="s">
        <v>686</v>
      </c>
      <c r="L68" s="458">
        <v>125</v>
      </c>
      <c r="M68" s="458">
        <v>12.76</v>
      </c>
      <c r="N68" s="458">
        <f t="shared" si="3"/>
        <v>1012.75</v>
      </c>
      <c r="O68" s="458">
        <f t="shared" si="1"/>
        <v>125</v>
      </c>
      <c r="P68" s="150">
        <f t="shared" si="2"/>
        <v>25.52</v>
      </c>
      <c r="Q68" s="150">
        <v>637.76</v>
      </c>
      <c r="R68" s="516"/>
    </row>
    <row r="69" spans="1:18" ht="41.4" x14ac:dyDescent="0.25">
      <c r="A69" s="79">
        <v>62</v>
      </c>
      <c r="B69" s="79" t="s">
        <v>740</v>
      </c>
      <c r="C69" s="79" t="s">
        <v>741</v>
      </c>
      <c r="D69" s="79" t="s">
        <v>742</v>
      </c>
      <c r="E69" s="79" t="s">
        <v>736</v>
      </c>
      <c r="F69" s="79" t="s">
        <v>314</v>
      </c>
      <c r="G69" s="4">
        <v>1147.96</v>
      </c>
      <c r="H69" s="4">
        <v>1147.96</v>
      </c>
      <c r="I69" s="4">
        <v>225</v>
      </c>
      <c r="K69" s="150" t="s">
        <v>686</v>
      </c>
      <c r="L69" s="458">
        <v>150</v>
      </c>
      <c r="M69" s="458">
        <v>15.31</v>
      </c>
      <c r="N69" s="458">
        <f t="shared" si="3"/>
        <v>907.65000000000009</v>
      </c>
      <c r="O69" s="458">
        <f t="shared" si="1"/>
        <v>75</v>
      </c>
      <c r="P69" s="150">
        <f t="shared" si="2"/>
        <v>30.62</v>
      </c>
      <c r="Q69" s="150">
        <v>765.31</v>
      </c>
      <c r="R69" s="516"/>
    </row>
    <row r="70" spans="1:18" ht="41.4" x14ac:dyDescent="0.25">
      <c r="A70" s="79">
        <v>63</v>
      </c>
      <c r="B70" s="79" t="s">
        <v>743</v>
      </c>
      <c r="C70" s="79" t="s">
        <v>744</v>
      </c>
      <c r="D70" s="79" t="s">
        <v>747</v>
      </c>
      <c r="E70" s="79" t="s">
        <v>748</v>
      </c>
      <c r="F70" s="79" t="s">
        <v>314</v>
      </c>
      <c r="G70" s="4">
        <v>1530.61</v>
      </c>
      <c r="H70" s="4">
        <v>1530.61</v>
      </c>
      <c r="I70" s="4">
        <v>300</v>
      </c>
      <c r="K70" s="150" t="s">
        <v>686</v>
      </c>
      <c r="L70" s="458">
        <v>150</v>
      </c>
      <c r="M70" s="458">
        <v>20.41</v>
      </c>
      <c r="N70" s="458">
        <f t="shared" si="3"/>
        <v>1210.1999999999998</v>
      </c>
      <c r="O70" s="458">
        <f t="shared" si="1"/>
        <v>150</v>
      </c>
      <c r="P70" s="150">
        <f t="shared" si="2"/>
        <v>40.82</v>
      </c>
      <c r="Q70" s="150">
        <v>1020.41</v>
      </c>
      <c r="R70" s="516"/>
    </row>
    <row r="71" spans="1:18" ht="13.8" x14ac:dyDescent="0.25">
      <c r="A71" s="79">
        <v>64</v>
      </c>
      <c r="B71" s="79" t="s">
        <v>745</v>
      </c>
      <c r="C71" s="79" t="s">
        <v>746</v>
      </c>
      <c r="D71" s="79" t="s">
        <v>749</v>
      </c>
      <c r="E71" s="79" t="s">
        <v>863</v>
      </c>
      <c r="F71" s="79" t="s">
        <v>314</v>
      </c>
      <c r="G71" s="4">
        <v>1020.41</v>
      </c>
      <c r="H71" s="4">
        <v>1020.41</v>
      </c>
      <c r="I71" s="4">
        <v>200</v>
      </c>
      <c r="K71" s="150" t="s">
        <v>686</v>
      </c>
      <c r="L71" s="458">
        <v>70</v>
      </c>
      <c r="M71" s="458">
        <v>0</v>
      </c>
      <c r="N71" s="458">
        <f t="shared" si="3"/>
        <v>820.41</v>
      </c>
      <c r="O71" s="458">
        <f t="shared" si="1"/>
        <v>130</v>
      </c>
      <c r="P71" s="150">
        <f t="shared" si="2"/>
        <v>0</v>
      </c>
      <c r="Q71" s="150">
        <v>350</v>
      </c>
      <c r="R71" s="516"/>
    </row>
    <row r="72" spans="1:18" ht="41.4" x14ac:dyDescent="0.25">
      <c r="A72" s="79">
        <v>65</v>
      </c>
      <c r="B72" s="79" t="s">
        <v>750</v>
      </c>
      <c r="C72" s="79" t="s">
        <v>751</v>
      </c>
      <c r="D72" s="79" t="s">
        <v>754</v>
      </c>
      <c r="E72" s="79" t="s">
        <v>755</v>
      </c>
      <c r="F72" s="79" t="s">
        <v>314</v>
      </c>
      <c r="G72" s="4">
        <v>1913.27</v>
      </c>
      <c r="H72" s="4">
        <v>1913.27</v>
      </c>
      <c r="I72" s="4">
        <v>375</v>
      </c>
      <c r="K72" s="150" t="s">
        <v>690</v>
      </c>
      <c r="L72" s="458">
        <v>150</v>
      </c>
      <c r="M72" s="458">
        <v>20.41</v>
      </c>
      <c r="N72" s="458">
        <f t="shared" si="3"/>
        <v>1517.86</v>
      </c>
      <c r="O72" s="458">
        <f t="shared" si="1"/>
        <v>225</v>
      </c>
      <c r="P72" s="150">
        <f t="shared" si="2"/>
        <v>40.82</v>
      </c>
      <c r="Q72" s="150">
        <v>1020.41</v>
      </c>
      <c r="R72" s="516"/>
    </row>
    <row r="73" spans="1:18" ht="13.8" x14ac:dyDescent="0.25">
      <c r="A73" s="79">
        <v>66</v>
      </c>
      <c r="B73" s="79" t="s">
        <v>752</v>
      </c>
      <c r="C73" s="79" t="s">
        <v>753</v>
      </c>
      <c r="D73" s="79" t="s">
        <v>756</v>
      </c>
      <c r="E73" s="79" t="s">
        <v>600</v>
      </c>
      <c r="F73" s="79" t="s">
        <v>314</v>
      </c>
      <c r="G73" s="4">
        <v>1275.51</v>
      </c>
      <c r="H73" s="4">
        <v>1275.51</v>
      </c>
      <c r="I73" s="4">
        <v>250</v>
      </c>
      <c r="K73" s="150" t="s">
        <v>690</v>
      </c>
      <c r="L73" s="458">
        <v>150</v>
      </c>
      <c r="M73" s="458">
        <v>17.86</v>
      </c>
      <c r="N73" s="458">
        <f t="shared" si="3"/>
        <v>1007.6500000000001</v>
      </c>
      <c r="O73" s="458">
        <f t="shared" ref="O73:O136" si="4">I73-L73</f>
        <v>100</v>
      </c>
      <c r="P73" s="150">
        <f t="shared" ref="P73:P136" si="5">M73*2</f>
        <v>35.72</v>
      </c>
      <c r="Q73" s="150">
        <v>892.86</v>
      </c>
      <c r="R73" s="516"/>
    </row>
    <row r="74" spans="1:18" ht="41.4" x14ac:dyDescent="0.25">
      <c r="A74" s="79">
        <v>67</v>
      </c>
      <c r="B74" s="79" t="s">
        <v>874</v>
      </c>
      <c r="C74" s="79" t="s">
        <v>875</v>
      </c>
      <c r="D74" s="79" t="s">
        <v>876</v>
      </c>
      <c r="E74" s="79" t="s">
        <v>736</v>
      </c>
      <c r="F74" s="79" t="s">
        <v>314</v>
      </c>
      <c r="G74" s="4">
        <v>1147.96</v>
      </c>
      <c r="H74" s="4">
        <v>1147.96</v>
      </c>
      <c r="I74" s="4">
        <v>225</v>
      </c>
      <c r="K74" s="150" t="s">
        <v>690</v>
      </c>
      <c r="L74" s="458">
        <v>150</v>
      </c>
      <c r="M74" s="458">
        <v>0</v>
      </c>
      <c r="N74" s="458">
        <f t="shared" si="3"/>
        <v>922.96</v>
      </c>
      <c r="O74" s="458">
        <f t="shared" si="4"/>
        <v>75</v>
      </c>
      <c r="P74" s="150">
        <f t="shared" si="5"/>
        <v>0</v>
      </c>
      <c r="Q74" s="150">
        <v>937.5</v>
      </c>
      <c r="R74" s="516"/>
    </row>
    <row r="75" spans="1:18" ht="13.8" x14ac:dyDescent="0.25">
      <c r="A75" s="79">
        <v>68</v>
      </c>
      <c r="B75" s="79" t="s">
        <v>869</v>
      </c>
      <c r="C75" s="79" t="s">
        <v>870</v>
      </c>
      <c r="D75" s="79" t="s">
        <v>871</v>
      </c>
      <c r="E75" s="79" t="s">
        <v>872</v>
      </c>
      <c r="F75" s="79" t="s">
        <v>314</v>
      </c>
      <c r="G75" s="4">
        <v>1275.51</v>
      </c>
      <c r="H75" s="4">
        <v>1275.51</v>
      </c>
      <c r="I75" s="4">
        <v>250</v>
      </c>
      <c r="K75" s="150" t="s">
        <v>690</v>
      </c>
      <c r="L75" s="458">
        <v>150</v>
      </c>
      <c r="M75" s="458">
        <v>22.96</v>
      </c>
      <c r="N75" s="458">
        <f t="shared" si="3"/>
        <v>1002.55</v>
      </c>
      <c r="O75" s="458">
        <f t="shared" si="4"/>
        <v>100</v>
      </c>
      <c r="P75" s="150">
        <f t="shared" si="5"/>
        <v>45.92</v>
      </c>
      <c r="Q75" s="150">
        <v>1147.96</v>
      </c>
      <c r="R75" s="516"/>
    </row>
    <row r="76" spans="1:18" ht="69" x14ac:dyDescent="0.25">
      <c r="A76" s="79">
        <v>69</v>
      </c>
      <c r="B76" s="79" t="s">
        <v>603</v>
      </c>
      <c r="C76" s="79" t="s">
        <v>604</v>
      </c>
      <c r="D76" s="79" t="s">
        <v>605</v>
      </c>
      <c r="E76" s="79" t="s">
        <v>734</v>
      </c>
      <c r="F76" s="79" t="s">
        <v>314</v>
      </c>
      <c r="G76" s="4">
        <v>1275.51</v>
      </c>
      <c r="H76" s="4">
        <v>1275.51</v>
      </c>
      <c r="I76" s="4">
        <v>250</v>
      </c>
      <c r="K76" s="150" t="s">
        <v>690</v>
      </c>
      <c r="L76" s="458">
        <v>125</v>
      </c>
      <c r="M76" s="458">
        <v>0</v>
      </c>
      <c r="N76" s="458">
        <f t="shared" si="3"/>
        <v>1025.51</v>
      </c>
      <c r="O76" s="458">
        <f t="shared" si="4"/>
        <v>125</v>
      </c>
      <c r="P76" s="150">
        <f t="shared" si="5"/>
        <v>0</v>
      </c>
      <c r="Q76" s="150">
        <v>625</v>
      </c>
      <c r="R76" s="516"/>
    </row>
    <row r="77" spans="1:18" ht="41.4" x14ac:dyDescent="0.25">
      <c r="A77" s="79">
        <v>70</v>
      </c>
      <c r="B77" s="79" t="s">
        <v>613</v>
      </c>
      <c r="C77" s="79" t="s">
        <v>614</v>
      </c>
      <c r="D77" s="79" t="s">
        <v>566</v>
      </c>
      <c r="E77" s="79" t="s">
        <v>867</v>
      </c>
      <c r="F77" s="79" t="s">
        <v>314</v>
      </c>
      <c r="G77" s="4">
        <v>2000</v>
      </c>
      <c r="H77" s="4">
        <v>2000</v>
      </c>
      <c r="I77" s="4">
        <v>400</v>
      </c>
      <c r="K77" s="150" t="s">
        <v>690</v>
      </c>
      <c r="L77" s="458">
        <v>150</v>
      </c>
      <c r="M77" s="458">
        <v>17.86</v>
      </c>
      <c r="N77" s="458">
        <f t="shared" si="3"/>
        <v>1582.14</v>
      </c>
      <c r="O77" s="458">
        <f t="shared" si="4"/>
        <v>250</v>
      </c>
      <c r="P77" s="150">
        <f t="shared" si="5"/>
        <v>35.72</v>
      </c>
      <c r="Q77" s="150">
        <v>892.86</v>
      </c>
      <c r="R77" s="516"/>
    </row>
    <row r="78" spans="1:18" ht="41.4" x14ac:dyDescent="0.25">
      <c r="A78" s="79">
        <v>71</v>
      </c>
      <c r="B78" s="79" t="s">
        <v>611</v>
      </c>
      <c r="C78" s="79" t="s">
        <v>612</v>
      </c>
      <c r="D78" s="79" t="s">
        <v>565</v>
      </c>
      <c r="E78" s="79" t="s">
        <v>865</v>
      </c>
      <c r="F78" s="79" t="s">
        <v>314</v>
      </c>
      <c r="G78" s="4">
        <v>1913.27</v>
      </c>
      <c r="H78" s="4">
        <v>1913.27</v>
      </c>
      <c r="I78" s="4">
        <v>375</v>
      </c>
      <c r="K78" s="150" t="s">
        <v>690</v>
      </c>
      <c r="L78" s="458">
        <v>0</v>
      </c>
      <c r="M78" s="458">
        <v>0</v>
      </c>
      <c r="N78" s="458">
        <f t="shared" si="3"/>
        <v>1538.27</v>
      </c>
      <c r="O78" s="458">
        <f t="shared" si="4"/>
        <v>375</v>
      </c>
      <c r="P78" s="150">
        <f t="shared" si="5"/>
        <v>0</v>
      </c>
      <c r="Q78" s="150">
        <v>875</v>
      </c>
      <c r="R78" s="516"/>
    </row>
    <row r="79" spans="1:18" ht="55.2" x14ac:dyDescent="0.25">
      <c r="A79" s="79">
        <v>72</v>
      </c>
      <c r="B79" s="79" t="s">
        <v>611</v>
      </c>
      <c r="C79" s="79" t="s">
        <v>731</v>
      </c>
      <c r="D79" s="79" t="s">
        <v>733</v>
      </c>
      <c r="E79" s="79" t="s">
        <v>735</v>
      </c>
      <c r="F79" s="79" t="s">
        <v>314</v>
      </c>
      <c r="G79" s="4">
        <v>1275.51</v>
      </c>
      <c r="H79" s="4">
        <v>1275.51</v>
      </c>
      <c r="I79" s="4">
        <v>250</v>
      </c>
      <c r="K79" s="150" t="s">
        <v>690</v>
      </c>
      <c r="L79" s="458">
        <v>150</v>
      </c>
      <c r="M79" s="458">
        <v>25.51</v>
      </c>
      <c r="N79" s="458">
        <f t="shared" si="3"/>
        <v>1000</v>
      </c>
      <c r="O79" s="458">
        <f t="shared" si="4"/>
        <v>100</v>
      </c>
      <c r="P79" s="150">
        <f t="shared" si="5"/>
        <v>51.02</v>
      </c>
      <c r="Q79" s="150">
        <v>1275.51</v>
      </c>
      <c r="R79" s="516"/>
    </row>
    <row r="80" spans="1:18" ht="41.4" x14ac:dyDescent="0.25">
      <c r="A80" s="79">
        <v>73</v>
      </c>
      <c r="B80" s="79" t="s">
        <v>606</v>
      </c>
      <c r="C80" s="79" t="s">
        <v>732</v>
      </c>
      <c r="D80" s="79" t="s">
        <v>717</v>
      </c>
      <c r="E80" s="79" t="s">
        <v>866</v>
      </c>
      <c r="F80" s="79" t="s">
        <v>314</v>
      </c>
      <c r="G80" s="4">
        <v>956.63</v>
      </c>
      <c r="H80" s="4">
        <v>956.63</v>
      </c>
      <c r="I80" s="4">
        <v>187.5</v>
      </c>
      <c r="K80" s="150" t="s">
        <v>690</v>
      </c>
      <c r="L80" s="458">
        <v>150</v>
      </c>
      <c r="M80" s="458">
        <v>17.86</v>
      </c>
      <c r="N80" s="458">
        <f t="shared" si="3"/>
        <v>751.27</v>
      </c>
      <c r="O80" s="458">
        <f t="shared" si="4"/>
        <v>37.5</v>
      </c>
      <c r="P80" s="150">
        <f t="shared" si="5"/>
        <v>35.72</v>
      </c>
      <c r="Q80" s="150">
        <v>892.86</v>
      </c>
      <c r="R80" s="516"/>
    </row>
    <row r="81" spans="1:18" ht="55.2" x14ac:dyDescent="0.25">
      <c r="A81" s="79">
        <v>74</v>
      </c>
      <c r="B81" s="79" t="s">
        <v>615</v>
      </c>
      <c r="C81" s="79" t="s">
        <v>628</v>
      </c>
      <c r="D81" s="79" t="s">
        <v>542</v>
      </c>
      <c r="E81" s="79" t="s">
        <v>873</v>
      </c>
      <c r="F81" s="79" t="s">
        <v>314</v>
      </c>
      <c r="G81" s="4">
        <v>1000</v>
      </c>
      <c r="H81" s="4">
        <v>1000</v>
      </c>
      <c r="I81" s="4">
        <v>200</v>
      </c>
      <c r="K81" s="150" t="s">
        <v>690</v>
      </c>
      <c r="L81" s="458">
        <v>0</v>
      </c>
      <c r="M81" s="458">
        <v>0</v>
      </c>
      <c r="N81" s="458">
        <f t="shared" si="3"/>
        <v>800</v>
      </c>
      <c r="O81" s="458">
        <f t="shared" si="4"/>
        <v>200</v>
      </c>
      <c r="P81" s="150">
        <f t="shared" si="5"/>
        <v>0</v>
      </c>
      <c r="Q81" s="150">
        <v>2625</v>
      </c>
      <c r="R81" s="516"/>
    </row>
    <row r="82" spans="1:18" ht="41.4" x14ac:dyDescent="0.25">
      <c r="A82" s="79">
        <v>75</v>
      </c>
      <c r="B82" s="79" t="s">
        <v>597</v>
      </c>
      <c r="C82" s="79" t="s">
        <v>598</v>
      </c>
      <c r="D82" s="79" t="s">
        <v>541</v>
      </c>
      <c r="E82" s="79" t="s">
        <v>599</v>
      </c>
      <c r="F82" s="79" t="s">
        <v>314</v>
      </c>
      <c r="G82" s="4">
        <v>510.2</v>
      </c>
      <c r="H82" s="4">
        <v>510.2</v>
      </c>
      <c r="I82" s="4">
        <v>100</v>
      </c>
      <c r="K82" s="150" t="s">
        <v>690</v>
      </c>
      <c r="L82" s="458">
        <v>0</v>
      </c>
      <c r="M82" s="458">
        <v>0</v>
      </c>
      <c r="N82" s="458">
        <f t="shared" si="3"/>
        <v>410.2</v>
      </c>
      <c r="O82" s="458">
        <f t="shared" si="4"/>
        <v>100</v>
      </c>
      <c r="P82" s="150">
        <f t="shared" si="5"/>
        <v>0</v>
      </c>
      <c r="Q82" s="150">
        <v>1625</v>
      </c>
      <c r="R82" s="516"/>
    </row>
    <row r="83" spans="1:18" ht="13.8" x14ac:dyDescent="0.25">
      <c r="A83" s="79">
        <v>76</v>
      </c>
      <c r="B83" s="79" t="s">
        <v>607</v>
      </c>
      <c r="C83" s="79" t="s">
        <v>608</v>
      </c>
      <c r="D83" s="79" t="s">
        <v>609</v>
      </c>
      <c r="E83" s="79" t="s">
        <v>610</v>
      </c>
      <c r="F83" s="79" t="s">
        <v>314</v>
      </c>
      <c r="G83" s="4">
        <v>1020.41</v>
      </c>
      <c r="H83" s="4">
        <v>1020.41</v>
      </c>
      <c r="I83" s="4">
        <v>200</v>
      </c>
      <c r="K83" s="150" t="s">
        <v>690</v>
      </c>
      <c r="L83" s="458">
        <v>0</v>
      </c>
      <c r="M83" s="458">
        <v>68.88</v>
      </c>
      <c r="N83" s="458">
        <f t="shared" si="3"/>
        <v>751.53</v>
      </c>
      <c r="O83" s="458">
        <f t="shared" si="4"/>
        <v>200</v>
      </c>
      <c r="P83" s="150">
        <f t="shared" si="5"/>
        <v>137.76</v>
      </c>
      <c r="Q83" s="150">
        <v>3443.88</v>
      </c>
      <c r="R83" s="516"/>
    </row>
    <row r="84" spans="1:18" ht="69" x14ac:dyDescent="0.25">
      <c r="A84" s="79">
        <v>77</v>
      </c>
      <c r="B84" s="79" t="s">
        <v>615</v>
      </c>
      <c r="C84" s="79" t="s">
        <v>616</v>
      </c>
      <c r="D84" s="79" t="s">
        <v>617</v>
      </c>
      <c r="E84" s="79" t="s">
        <v>868</v>
      </c>
      <c r="F84" s="79" t="s">
        <v>314</v>
      </c>
      <c r="G84" s="4">
        <v>1530.61</v>
      </c>
      <c r="H84" s="4">
        <v>1530.61</v>
      </c>
      <c r="I84" s="4">
        <v>300</v>
      </c>
      <c r="K84" s="150" t="s">
        <v>690</v>
      </c>
      <c r="L84" s="458">
        <v>125</v>
      </c>
      <c r="M84" s="458">
        <v>12.76</v>
      </c>
      <c r="N84" s="458">
        <f t="shared" si="3"/>
        <v>1217.8499999999999</v>
      </c>
      <c r="O84" s="458">
        <f t="shared" si="4"/>
        <v>175</v>
      </c>
      <c r="P84" s="150">
        <f t="shared" si="5"/>
        <v>25.52</v>
      </c>
      <c r="Q84" s="150">
        <v>637.76</v>
      </c>
      <c r="R84" s="516"/>
    </row>
    <row r="85" spans="1:18" ht="41.4" x14ac:dyDescent="0.25">
      <c r="A85" s="79">
        <v>78</v>
      </c>
      <c r="B85" s="79" t="s">
        <v>623</v>
      </c>
      <c r="C85" s="79" t="s">
        <v>624</v>
      </c>
      <c r="D85" s="79" t="s">
        <v>625</v>
      </c>
      <c r="E85" s="79" t="s">
        <v>736</v>
      </c>
      <c r="F85" s="79" t="s">
        <v>314</v>
      </c>
      <c r="G85" s="4">
        <v>1530.61</v>
      </c>
      <c r="H85" s="4">
        <v>1530.61</v>
      </c>
      <c r="I85" s="4">
        <v>300</v>
      </c>
      <c r="K85" s="150" t="s">
        <v>690</v>
      </c>
      <c r="L85" s="458">
        <v>150</v>
      </c>
      <c r="M85" s="458">
        <v>25.51</v>
      </c>
      <c r="N85" s="458">
        <f t="shared" si="3"/>
        <v>1205.0999999999999</v>
      </c>
      <c r="O85" s="458">
        <f t="shared" si="4"/>
        <v>150</v>
      </c>
      <c r="P85" s="150">
        <f t="shared" si="5"/>
        <v>51.02</v>
      </c>
      <c r="Q85" s="150">
        <v>1275.51</v>
      </c>
      <c r="R85" s="516"/>
    </row>
    <row r="86" spans="1:18" ht="82.8" x14ac:dyDescent="0.25">
      <c r="A86" s="79">
        <v>79</v>
      </c>
      <c r="B86" s="79" t="s">
        <v>629</v>
      </c>
      <c r="C86" s="79" t="s">
        <v>630</v>
      </c>
      <c r="D86" s="79" t="s">
        <v>554</v>
      </c>
      <c r="E86" s="79" t="s">
        <v>877</v>
      </c>
      <c r="F86" s="79" t="s">
        <v>314</v>
      </c>
      <c r="G86" s="4">
        <v>637.76</v>
      </c>
      <c r="H86" s="4">
        <v>637.76</v>
      </c>
      <c r="I86" s="4">
        <v>125</v>
      </c>
      <c r="K86" s="150" t="s">
        <v>690</v>
      </c>
      <c r="L86" s="458">
        <v>150</v>
      </c>
      <c r="M86" s="458">
        <v>15.31</v>
      </c>
      <c r="N86" s="458">
        <f t="shared" si="3"/>
        <v>497.45000000000005</v>
      </c>
      <c r="O86" s="458">
        <f t="shared" si="4"/>
        <v>-25</v>
      </c>
      <c r="P86" s="150">
        <f t="shared" si="5"/>
        <v>30.62</v>
      </c>
      <c r="Q86" s="150">
        <v>765.31</v>
      </c>
      <c r="R86" s="516"/>
    </row>
    <row r="87" spans="1:18" ht="13.8" x14ac:dyDescent="0.25">
      <c r="A87" s="79">
        <v>80</v>
      </c>
      <c r="B87" s="79" t="s">
        <v>601</v>
      </c>
      <c r="C87" s="79" t="s">
        <v>602</v>
      </c>
      <c r="D87" s="79" t="s">
        <v>739</v>
      </c>
      <c r="E87" s="79" t="s">
        <v>864</v>
      </c>
      <c r="F87" s="79" t="s">
        <v>314</v>
      </c>
      <c r="G87" s="4">
        <v>937.5</v>
      </c>
      <c r="H87" s="4">
        <v>937.5</v>
      </c>
      <c r="I87" s="4">
        <v>187.5</v>
      </c>
      <c r="K87" s="150" t="s">
        <v>690</v>
      </c>
      <c r="L87" s="458">
        <v>150</v>
      </c>
      <c r="M87" s="458">
        <v>20.41</v>
      </c>
      <c r="N87" s="458">
        <f t="shared" si="3"/>
        <v>729.59</v>
      </c>
      <c r="O87" s="458">
        <f t="shared" si="4"/>
        <v>37.5</v>
      </c>
      <c r="P87" s="150">
        <f t="shared" si="5"/>
        <v>40.82</v>
      </c>
      <c r="Q87" s="150">
        <v>1020.41</v>
      </c>
      <c r="R87" s="516"/>
    </row>
    <row r="88" spans="1:18" ht="13.8" x14ac:dyDescent="0.25">
      <c r="A88" s="79">
        <v>81</v>
      </c>
      <c r="B88" s="79" t="s">
        <v>603</v>
      </c>
      <c r="C88" s="79" t="s">
        <v>624</v>
      </c>
      <c r="D88" s="79" t="s">
        <v>626</v>
      </c>
      <c r="E88" s="79" t="s">
        <v>627</v>
      </c>
      <c r="F88" s="79" t="s">
        <v>314</v>
      </c>
      <c r="G88" s="4">
        <v>1275.51</v>
      </c>
      <c r="H88" s="4">
        <v>1275.51</v>
      </c>
      <c r="I88" s="4">
        <v>250</v>
      </c>
      <c r="K88" s="150" t="s">
        <v>690</v>
      </c>
      <c r="L88" s="458">
        <v>0</v>
      </c>
      <c r="M88" s="458">
        <v>68.88</v>
      </c>
      <c r="N88" s="458">
        <f t="shared" si="3"/>
        <v>956.63000000000011</v>
      </c>
      <c r="O88" s="458">
        <f t="shared" si="4"/>
        <v>250</v>
      </c>
      <c r="P88" s="150">
        <f t="shared" si="5"/>
        <v>137.76</v>
      </c>
      <c r="Q88" s="150">
        <v>3443.88</v>
      </c>
      <c r="R88" s="516"/>
    </row>
    <row r="89" spans="1:18" ht="27.6" x14ac:dyDescent="0.25">
      <c r="A89" s="79">
        <v>82</v>
      </c>
      <c r="B89" s="79" t="s">
        <v>619</v>
      </c>
      <c r="C89" s="79" t="s">
        <v>620</v>
      </c>
      <c r="D89" s="79" t="s">
        <v>621</v>
      </c>
      <c r="E89" s="79" t="s">
        <v>622</v>
      </c>
      <c r="F89" s="79" t="s">
        <v>314</v>
      </c>
      <c r="G89" s="4">
        <v>2040.82</v>
      </c>
      <c r="H89" s="4">
        <v>2040.82</v>
      </c>
      <c r="I89" s="4">
        <v>400</v>
      </c>
      <c r="K89" s="150" t="s">
        <v>690</v>
      </c>
      <c r="L89" s="458">
        <v>0</v>
      </c>
      <c r="M89" s="458">
        <v>40.82</v>
      </c>
      <c r="N89" s="458">
        <f t="shared" si="3"/>
        <v>1600</v>
      </c>
      <c r="O89" s="458">
        <f t="shared" si="4"/>
        <v>400</v>
      </c>
      <c r="P89" s="150">
        <f t="shared" si="5"/>
        <v>81.64</v>
      </c>
      <c r="Q89" s="150">
        <v>2040.82</v>
      </c>
      <c r="R89" s="516"/>
    </row>
    <row r="90" spans="1:18" ht="55.2" x14ac:dyDescent="0.25">
      <c r="A90" s="79">
        <v>83</v>
      </c>
      <c r="B90" s="79" t="s">
        <v>618</v>
      </c>
      <c r="C90" s="79" t="s">
        <v>738</v>
      </c>
      <c r="D90" s="79" t="s">
        <v>718</v>
      </c>
      <c r="E90" s="79" t="s">
        <v>862</v>
      </c>
      <c r="F90" s="79" t="s">
        <v>314</v>
      </c>
      <c r="G90" s="4">
        <v>1275.51</v>
      </c>
      <c r="H90" s="4">
        <v>1275.51</v>
      </c>
      <c r="I90" s="4">
        <v>250</v>
      </c>
      <c r="K90" s="150" t="s">
        <v>690</v>
      </c>
      <c r="L90" s="458">
        <v>0</v>
      </c>
      <c r="M90" s="458">
        <v>30.61</v>
      </c>
      <c r="N90" s="458">
        <f t="shared" si="3"/>
        <v>994.90000000000009</v>
      </c>
      <c r="O90" s="458">
        <f t="shared" si="4"/>
        <v>250</v>
      </c>
      <c r="P90" s="150">
        <f t="shared" si="5"/>
        <v>61.22</v>
      </c>
      <c r="Q90" s="150">
        <v>1530.61</v>
      </c>
      <c r="R90" s="516"/>
    </row>
    <row r="91" spans="1:18" ht="41.4" x14ac:dyDescent="0.25">
      <c r="A91" s="79">
        <v>84</v>
      </c>
      <c r="B91" s="79" t="s">
        <v>740</v>
      </c>
      <c r="C91" s="79" t="s">
        <v>741</v>
      </c>
      <c r="D91" s="79" t="s">
        <v>742</v>
      </c>
      <c r="E91" s="79" t="s">
        <v>736</v>
      </c>
      <c r="F91" s="79" t="s">
        <v>314</v>
      </c>
      <c r="G91" s="4">
        <v>1147.96</v>
      </c>
      <c r="H91" s="4">
        <v>1147.96</v>
      </c>
      <c r="I91" s="4">
        <v>225</v>
      </c>
      <c r="K91" s="150" t="s">
        <v>690</v>
      </c>
      <c r="L91" s="458">
        <v>150</v>
      </c>
      <c r="M91" s="458">
        <v>25.51</v>
      </c>
      <c r="N91" s="458">
        <f t="shared" ref="N91:N117" si="6">H91-M91-I91</f>
        <v>897.45</v>
      </c>
      <c r="O91" s="458">
        <f t="shared" si="4"/>
        <v>75</v>
      </c>
      <c r="P91" s="150">
        <f t="shared" si="5"/>
        <v>51.02</v>
      </c>
      <c r="Q91" s="150">
        <v>1275.51</v>
      </c>
      <c r="R91" s="516"/>
    </row>
    <row r="92" spans="1:18" ht="41.4" x14ac:dyDescent="0.25">
      <c r="A92" s="79">
        <v>85</v>
      </c>
      <c r="B92" s="79" t="s">
        <v>743</v>
      </c>
      <c r="C92" s="79" t="s">
        <v>744</v>
      </c>
      <c r="D92" s="79" t="s">
        <v>747</v>
      </c>
      <c r="E92" s="79" t="s">
        <v>748</v>
      </c>
      <c r="F92" s="79" t="s">
        <v>314</v>
      </c>
      <c r="G92" s="4">
        <v>1530.61</v>
      </c>
      <c r="H92" s="4">
        <v>1530.61</v>
      </c>
      <c r="I92" s="4">
        <v>300</v>
      </c>
      <c r="K92" s="150" t="s">
        <v>690</v>
      </c>
      <c r="L92" s="458">
        <v>150</v>
      </c>
      <c r="M92" s="458">
        <v>0</v>
      </c>
      <c r="N92" s="458">
        <f t="shared" si="6"/>
        <v>1230.6099999999999</v>
      </c>
      <c r="O92" s="458">
        <f t="shared" si="4"/>
        <v>150</v>
      </c>
      <c r="P92" s="150">
        <f t="shared" si="5"/>
        <v>0</v>
      </c>
      <c r="Q92" s="150">
        <v>1000</v>
      </c>
      <c r="R92" s="516"/>
    </row>
    <row r="93" spans="1:18" ht="13.8" x14ac:dyDescent="0.25">
      <c r="A93" s="79">
        <v>86</v>
      </c>
      <c r="B93" s="79" t="s">
        <v>745</v>
      </c>
      <c r="C93" s="79" t="s">
        <v>746</v>
      </c>
      <c r="D93" s="79" t="s">
        <v>749</v>
      </c>
      <c r="E93" s="79" t="s">
        <v>863</v>
      </c>
      <c r="F93" s="79" t="s">
        <v>314</v>
      </c>
      <c r="G93" s="4">
        <v>1020.41</v>
      </c>
      <c r="H93" s="4">
        <v>1020.41</v>
      </c>
      <c r="I93" s="4">
        <v>200</v>
      </c>
      <c r="K93" s="150" t="s">
        <v>690</v>
      </c>
      <c r="L93" s="458">
        <v>125</v>
      </c>
      <c r="M93" s="458">
        <v>12.76</v>
      </c>
      <c r="N93" s="458">
        <f t="shared" si="6"/>
        <v>807.65</v>
      </c>
      <c r="O93" s="458">
        <f t="shared" si="4"/>
        <v>75</v>
      </c>
      <c r="P93" s="150">
        <f t="shared" si="5"/>
        <v>25.52</v>
      </c>
      <c r="Q93" s="150">
        <v>637.76</v>
      </c>
      <c r="R93" s="516"/>
    </row>
    <row r="94" spans="1:18" ht="41.4" x14ac:dyDescent="0.25">
      <c r="A94" s="79">
        <v>87</v>
      </c>
      <c r="B94" s="79" t="s">
        <v>750</v>
      </c>
      <c r="C94" s="79" t="s">
        <v>751</v>
      </c>
      <c r="D94" s="79" t="s">
        <v>754</v>
      </c>
      <c r="E94" s="79" t="s">
        <v>755</v>
      </c>
      <c r="F94" s="79" t="s">
        <v>314</v>
      </c>
      <c r="G94" s="4">
        <v>1913.27</v>
      </c>
      <c r="H94" s="4">
        <v>1913.27</v>
      </c>
      <c r="I94" s="4">
        <v>375</v>
      </c>
      <c r="K94" s="150" t="s">
        <v>689</v>
      </c>
      <c r="M94" s="458">
        <v>20.41</v>
      </c>
      <c r="N94" s="458">
        <f t="shared" si="6"/>
        <v>1517.86</v>
      </c>
      <c r="O94" s="458">
        <f t="shared" si="4"/>
        <v>375</v>
      </c>
      <c r="P94" s="150">
        <f t="shared" si="5"/>
        <v>40.82</v>
      </c>
      <c r="Q94" s="150">
        <v>1020.41</v>
      </c>
      <c r="R94" s="516"/>
    </row>
    <row r="95" spans="1:18" ht="13.8" x14ac:dyDescent="0.25">
      <c r="A95" s="79">
        <v>88</v>
      </c>
      <c r="B95" s="79" t="s">
        <v>752</v>
      </c>
      <c r="C95" s="79" t="s">
        <v>753</v>
      </c>
      <c r="D95" s="79" t="s">
        <v>756</v>
      </c>
      <c r="E95" s="79" t="s">
        <v>600</v>
      </c>
      <c r="F95" s="79" t="s">
        <v>314</v>
      </c>
      <c r="G95" s="4">
        <v>1275.51</v>
      </c>
      <c r="H95" s="4">
        <v>1275.51</v>
      </c>
      <c r="I95" s="4">
        <v>250</v>
      </c>
      <c r="K95" s="150" t="s">
        <v>689</v>
      </c>
      <c r="M95" s="458">
        <v>17.86</v>
      </c>
      <c r="N95" s="458">
        <f t="shared" si="6"/>
        <v>1007.6500000000001</v>
      </c>
      <c r="O95" s="458">
        <f t="shared" si="4"/>
        <v>250</v>
      </c>
      <c r="P95" s="150">
        <f t="shared" si="5"/>
        <v>35.72</v>
      </c>
      <c r="Q95" s="150">
        <v>892.86</v>
      </c>
      <c r="R95" s="516"/>
    </row>
    <row r="96" spans="1:18" ht="41.4" x14ac:dyDescent="0.25">
      <c r="A96" s="79">
        <v>89</v>
      </c>
      <c r="B96" s="79" t="s">
        <v>874</v>
      </c>
      <c r="C96" s="79" t="s">
        <v>875</v>
      </c>
      <c r="D96" s="79" t="s">
        <v>876</v>
      </c>
      <c r="E96" s="79" t="s">
        <v>736</v>
      </c>
      <c r="F96" s="79" t="s">
        <v>314</v>
      </c>
      <c r="G96" s="4">
        <v>1147.96</v>
      </c>
      <c r="H96" s="4">
        <v>1147.96</v>
      </c>
      <c r="I96" s="4">
        <v>225</v>
      </c>
      <c r="K96" s="150" t="s">
        <v>689</v>
      </c>
      <c r="M96" s="458">
        <v>0</v>
      </c>
      <c r="N96" s="458">
        <f t="shared" si="6"/>
        <v>922.96</v>
      </c>
      <c r="O96" s="458">
        <f t="shared" si="4"/>
        <v>225</v>
      </c>
      <c r="P96" s="150">
        <f t="shared" si="5"/>
        <v>0</v>
      </c>
      <c r="Q96" s="150">
        <v>937.5</v>
      </c>
      <c r="R96" s="516"/>
    </row>
    <row r="97" spans="1:18" ht="13.8" x14ac:dyDescent="0.25">
      <c r="A97" s="79">
        <v>90</v>
      </c>
      <c r="B97" s="79" t="s">
        <v>869</v>
      </c>
      <c r="C97" s="79" t="s">
        <v>870</v>
      </c>
      <c r="D97" s="79" t="s">
        <v>871</v>
      </c>
      <c r="E97" s="79" t="s">
        <v>872</v>
      </c>
      <c r="F97" s="79" t="s">
        <v>314</v>
      </c>
      <c r="G97" s="4">
        <v>1275.51</v>
      </c>
      <c r="H97" s="4">
        <v>1275.51</v>
      </c>
      <c r="I97" s="4">
        <v>250</v>
      </c>
      <c r="K97" s="150" t="s">
        <v>689</v>
      </c>
      <c r="M97" s="458">
        <v>22.96</v>
      </c>
      <c r="N97" s="458">
        <f t="shared" si="6"/>
        <v>1002.55</v>
      </c>
      <c r="O97" s="458">
        <f t="shared" si="4"/>
        <v>250</v>
      </c>
      <c r="P97" s="150">
        <f t="shared" si="5"/>
        <v>45.92</v>
      </c>
      <c r="Q97" s="150">
        <v>1147.96</v>
      </c>
      <c r="R97" s="516"/>
    </row>
    <row r="98" spans="1:18" ht="41.4" x14ac:dyDescent="0.25">
      <c r="A98" s="79">
        <v>91</v>
      </c>
      <c r="B98" s="79" t="s">
        <v>878</v>
      </c>
      <c r="C98" s="79" t="s">
        <v>879</v>
      </c>
      <c r="D98" s="79" t="s">
        <v>880</v>
      </c>
      <c r="E98" s="79" t="s">
        <v>881</v>
      </c>
      <c r="F98" s="79" t="s">
        <v>314</v>
      </c>
      <c r="G98" s="4">
        <v>318.88</v>
      </c>
      <c r="H98" s="4">
        <v>318.88</v>
      </c>
      <c r="I98" s="4">
        <v>62.5</v>
      </c>
      <c r="K98" s="150" t="s">
        <v>689</v>
      </c>
      <c r="M98" s="458">
        <v>0</v>
      </c>
      <c r="N98" s="458">
        <f t="shared" si="6"/>
        <v>256.38</v>
      </c>
      <c r="O98" s="458">
        <f t="shared" si="4"/>
        <v>62.5</v>
      </c>
      <c r="P98" s="150">
        <f t="shared" si="5"/>
        <v>0</v>
      </c>
      <c r="Q98" s="150">
        <v>625</v>
      </c>
      <c r="R98" s="516"/>
    </row>
    <row r="99" spans="1:18" ht="13.8" x14ac:dyDescent="0.25">
      <c r="A99" s="79">
        <v>92</v>
      </c>
      <c r="B99" s="79" t="s">
        <v>631</v>
      </c>
      <c r="C99" s="79" t="s">
        <v>632</v>
      </c>
      <c r="D99" s="79" t="s">
        <v>633</v>
      </c>
      <c r="E99" s="79" t="s">
        <v>872</v>
      </c>
      <c r="F99" s="79" t="s">
        <v>314</v>
      </c>
      <c r="G99" s="4">
        <v>765.31</v>
      </c>
      <c r="H99" s="4">
        <v>765.31</v>
      </c>
      <c r="I99" s="4">
        <v>150</v>
      </c>
      <c r="K99" s="150" t="s">
        <v>689</v>
      </c>
      <c r="M99" s="458">
        <v>17.86</v>
      </c>
      <c r="N99" s="458">
        <f t="shared" si="6"/>
        <v>597.44999999999993</v>
      </c>
      <c r="O99" s="458">
        <f t="shared" si="4"/>
        <v>150</v>
      </c>
      <c r="P99" s="150">
        <f t="shared" si="5"/>
        <v>35.72</v>
      </c>
      <c r="Q99" s="150">
        <v>892.86</v>
      </c>
      <c r="R99" s="516"/>
    </row>
    <row r="100" spans="1:18" ht="69" x14ac:dyDescent="0.25">
      <c r="A100" s="79">
        <v>93</v>
      </c>
      <c r="B100" s="79" t="s">
        <v>603</v>
      </c>
      <c r="C100" s="79" t="s">
        <v>604</v>
      </c>
      <c r="D100" s="79" t="s">
        <v>605</v>
      </c>
      <c r="E100" s="79" t="s">
        <v>734</v>
      </c>
      <c r="F100" s="79" t="s">
        <v>314</v>
      </c>
      <c r="G100" s="4">
        <v>1275.51</v>
      </c>
      <c r="H100" s="4">
        <v>1275.51</v>
      </c>
      <c r="I100" s="4">
        <v>250</v>
      </c>
      <c r="K100" s="150" t="s">
        <v>689</v>
      </c>
      <c r="M100" s="458">
        <v>0</v>
      </c>
      <c r="N100" s="458">
        <f t="shared" si="6"/>
        <v>1025.51</v>
      </c>
      <c r="O100" s="458">
        <f t="shared" si="4"/>
        <v>250</v>
      </c>
      <c r="P100" s="150">
        <f t="shared" si="5"/>
        <v>0</v>
      </c>
      <c r="Q100" s="150">
        <v>875</v>
      </c>
      <c r="R100" s="516"/>
    </row>
    <row r="101" spans="1:18" ht="41.4" x14ac:dyDescent="0.25">
      <c r="A101" s="79">
        <v>94</v>
      </c>
      <c r="B101" s="79" t="s">
        <v>613</v>
      </c>
      <c r="C101" s="79" t="s">
        <v>614</v>
      </c>
      <c r="D101" s="79" t="s">
        <v>566</v>
      </c>
      <c r="E101" s="79" t="s">
        <v>867</v>
      </c>
      <c r="F101" s="79" t="s">
        <v>314</v>
      </c>
      <c r="G101" s="4">
        <v>2000</v>
      </c>
      <c r="H101" s="4">
        <v>2000</v>
      </c>
      <c r="I101" s="4">
        <v>400</v>
      </c>
      <c r="K101" s="150" t="s">
        <v>689</v>
      </c>
      <c r="M101" s="458">
        <v>25.51</v>
      </c>
      <c r="N101" s="458">
        <f t="shared" si="6"/>
        <v>1574.49</v>
      </c>
      <c r="O101" s="458">
        <f t="shared" si="4"/>
        <v>400</v>
      </c>
      <c r="P101" s="150">
        <f t="shared" si="5"/>
        <v>51.02</v>
      </c>
      <c r="Q101" s="150">
        <v>1275.51</v>
      </c>
      <c r="R101" s="516"/>
    </row>
    <row r="102" spans="1:18" ht="41.4" x14ac:dyDescent="0.25">
      <c r="A102" s="79">
        <v>95</v>
      </c>
      <c r="B102" s="79" t="s">
        <v>611</v>
      </c>
      <c r="C102" s="79" t="s">
        <v>612</v>
      </c>
      <c r="D102" s="79" t="s">
        <v>565</v>
      </c>
      <c r="E102" s="79" t="s">
        <v>865</v>
      </c>
      <c r="F102" s="79" t="s">
        <v>314</v>
      </c>
      <c r="G102" s="4">
        <v>1913.27</v>
      </c>
      <c r="H102" s="4">
        <v>1913.27</v>
      </c>
      <c r="I102" s="4">
        <v>375</v>
      </c>
      <c r="K102" s="150" t="s">
        <v>689</v>
      </c>
      <c r="M102" s="458">
        <v>17.86</v>
      </c>
      <c r="N102" s="458">
        <f t="shared" si="6"/>
        <v>1520.41</v>
      </c>
      <c r="O102" s="458">
        <f t="shared" si="4"/>
        <v>375</v>
      </c>
      <c r="P102" s="150">
        <f t="shared" si="5"/>
        <v>35.72</v>
      </c>
      <c r="Q102" s="150">
        <v>892.86</v>
      </c>
      <c r="R102" s="516"/>
    </row>
    <row r="103" spans="1:18" ht="55.2" x14ac:dyDescent="0.25">
      <c r="A103" s="79">
        <v>96</v>
      </c>
      <c r="B103" s="79" t="s">
        <v>611</v>
      </c>
      <c r="C103" s="79" t="s">
        <v>731</v>
      </c>
      <c r="D103" s="79" t="s">
        <v>733</v>
      </c>
      <c r="E103" s="79" t="s">
        <v>735</v>
      </c>
      <c r="F103" s="79" t="s">
        <v>314</v>
      </c>
      <c r="G103" s="4">
        <v>1275.51</v>
      </c>
      <c r="H103" s="4">
        <v>1275.51</v>
      </c>
      <c r="I103" s="4">
        <v>250</v>
      </c>
      <c r="K103" s="150" t="s">
        <v>689</v>
      </c>
      <c r="M103" s="458">
        <v>17.86</v>
      </c>
      <c r="N103" s="458">
        <f t="shared" si="6"/>
        <v>1007.6500000000001</v>
      </c>
      <c r="O103" s="458">
        <f t="shared" si="4"/>
        <v>250</v>
      </c>
      <c r="P103" s="150">
        <f t="shared" si="5"/>
        <v>35.72</v>
      </c>
      <c r="Q103" s="150">
        <v>892.86</v>
      </c>
      <c r="R103" s="516"/>
    </row>
    <row r="104" spans="1:18" ht="41.4" x14ac:dyDescent="0.25">
      <c r="A104" s="79">
        <v>97</v>
      </c>
      <c r="B104" s="79" t="s">
        <v>606</v>
      </c>
      <c r="C104" s="79" t="s">
        <v>732</v>
      </c>
      <c r="D104" s="79" t="s">
        <v>717</v>
      </c>
      <c r="E104" s="79" t="s">
        <v>866</v>
      </c>
      <c r="F104" s="79" t="s">
        <v>314</v>
      </c>
      <c r="G104" s="4">
        <v>956.63</v>
      </c>
      <c r="H104" s="4">
        <v>956.63</v>
      </c>
      <c r="I104" s="4">
        <v>187.5</v>
      </c>
      <c r="K104" s="150" t="s">
        <v>689</v>
      </c>
      <c r="M104" s="458">
        <v>0</v>
      </c>
      <c r="N104" s="458">
        <f t="shared" si="6"/>
        <v>769.13</v>
      </c>
      <c r="O104" s="458">
        <f t="shared" si="4"/>
        <v>187.5</v>
      </c>
      <c r="P104" s="150">
        <f t="shared" si="5"/>
        <v>0</v>
      </c>
      <c r="Q104" s="150">
        <v>2625</v>
      </c>
      <c r="R104" s="516"/>
    </row>
    <row r="105" spans="1:18" ht="55.2" x14ac:dyDescent="0.25">
      <c r="A105" s="79">
        <v>98</v>
      </c>
      <c r="B105" s="79" t="s">
        <v>615</v>
      </c>
      <c r="C105" s="79" t="s">
        <v>628</v>
      </c>
      <c r="D105" s="79" t="s">
        <v>542</v>
      </c>
      <c r="E105" s="79" t="s">
        <v>873</v>
      </c>
      <c r="F105" s="79" t="s">
        <v>314</v>
      </c>
      <c r="G105" s="4">
        <v>1000</v>
      </c>
      <c r="H105" s="4">
        <v>1000</v>
      </c>
      <c r="I105" s="4">
        <v>200</v>
      </c>
      <c r="K105" s="150" t="s">
        <v>689</v>
      </c>
      <c r="M105" s="458">
        <v>0</v>
      </c>
      <c r="N105" s="458">
        <f t="shared" si="6"/>
        <v>800</v>
      </c>
      <c r="O105" s="458">
        <f t="shared" si="4"/>
        <v>200</v>
      </c>
      <c r="P105" s="150">
        <f t="shared" si="5"/>
        <v>0</v>
      </c>
      <c r="Q105" s="150">
        <v>937.5</v>
      </c>
      <c r="R105" s="516"/>
    </row>
    <row r="106" spans="1:18" ht="41.4" x14ac:dyDescent="0.25">
      <c r="A106" s="79">
        <v>99</v>
      </c>
      <c r="B106" s="79" t="s">
        <v>597</v>
      </c>
      <c r="C106" s="79" t="s">
        <v>598</v>
      </c>
      <c r="D106" s="79" t="s">
        <v>541</v>
      </c>
      <c r="E106" s="79" t="s">
        <v>599</v>
      </c>
      <c r="F106" s="79" t="s">
        <v>314</v>
      </c>
      <c r="G106" s="4">
        <v>510.2</v>
      </c>
      <c r="H106" s="4">
        <v>510.2</v>
      </c>
      <c r="I106" s="4">
        <v>100</v>
      </c>
      <c r="K106" s="150" t="s">
        <v>689</v>
      </c>
      <c r="M106" s="458">
        <v>12.76</v>
      </c>
      <c r="N106" s="458">
        <f t="shared" si="6"/>
        <v>397.44</v>
      </c>
      <c r="O106" s="458">
        <f t="shared" si="4"/>
        <v>100</v>
      </c>
      <c r="P106" s="150">
        <f t="shared" si="5"/>
        <v>25.52</v>
      </c>
      <c r="Q106" s="150">
        <v>637.76</v>
      </c>
      <c r="R106" s="516"/>
    </row>
    <row r="107" spans="1:18" ht="13.8" x14ac:dyDescent="0.25">
      <c r="A107" s="79">
        <v>100</v>
      </c>
      <c r="B107" s="79" t="s">
        <v>607</v>
      </c>
      <c r="C107" s="79" t="s">
        <v>608</v>
      </c>
      <c r="D107" s="79" t="s">
        <v>609</v>
      </c>
      <c r="E107" s="79" t="s">
        <v>610</v>
      </c>
      <c r="F107" s="79" t="s">
        <v>314</v>
      </c>
      <c r="G107" s="4">
        <v>1020.41</v>
      </c>
      <c r="H107" s="4">
        <v>1020.41</v>
      </c>
      <c r="I107" s="4">
        <v>200</v>
      </c>
      <c r="K107" s="150" t="s">
        <v>689</v>
      </c>
      <c r="M107" s="458">
        <v>0</v>
      </c>
      <c r="N107" s="458">
        <f t="shared" si="6"/>
        <v>820.41</v>
      </c>
      <c r="O107" s="458">
        <f t="shared" si="4"/>
        <v>200</v>
      </c>
      <c r="P107" s="150">
        <f t="shared" si="5"/>
        <v>0</v>
      </c>
      <c r="Q107" s="150">
        <v>1625</v>
      </c>
      <c r="R107" s="516"/>
    </row>
    <row r="108" spans="1:18" ht="69" x14ac:dyDescent="0.25">
      <c r="A108" s="79">
        <v>101</v>
      </c>
      <c r="B108" s="79" t="s">
        <v>615</v>
      </c>
      <c r="C108" s="79" t="s">
        <v>616</v>
      </c>
      <c r="D108" s="79" t="s">
        <v>617</v>
      </c>
      <c r="E108" s="79" t="s">
        <v>868</v>
      </c>
      <c r="F108" s="79" t="s">
        <v>314</v>
      </c>
      <c r="G108" s="4">
        <v>1530.61</v>
      </c>
      <c r="H108" s="4">
        <v>1530.61</v>
      </c>
      <c r="I108" s="4">
        <v>300</v>
      </c>
      <c r="K108" s="150" t="s">
        <v>689</v>
      </c>
      <c r="M108" s="458">
        <v>68.88</v>
      </c>
      <c r="N108" s="458">
        <f t="shared" si="6"/>
        <v>1161.73</v>
      </c>
      <c r="O108" s="458">
        <f t="shared" si="4"/>
        <v>300</v>
      </c>
      <c r="P108" s="150">
        <f t="shared" si="5"/>
        <v>137.76</v>
      </c>
      <c r="Q108" s="150">
        <v>3443.88</v>
      </c>
      <c r="R108" s="516"/>
    </row>
    <row r="109" spans="1:18" ht="41.4" x14ac:dyDescent="0.25">
      <c r="A109" s="79">
        <v>102</v>
      </c>
      <c r="B109" s="79" t="s">
        <v>623</v>
      </c>
      <c r="C109" s="79" t="s">
        <v>624</v>
      </c>
      <c r="D109" s="79" t="s">
        <v>625</v>
      </c>
      <c r="E109" s="79" t="s">
        <v>736</v>
      </c>
      <c r="F109" s="79" t="s">
        <v>314</v>
      </c>
      <c r="G109" s="4">
        <v>1530.61</v>
      </c>
      <c r="H109" s="4">
        <v>1530.61</v>
      </c>
      <c r="I109" s="4">
        <v>300</v>
      </c>
      <c r="K109" s="150" t="s">
        <v>689</v>
      </c>
      <c r="M109" s="458">
        <v>12.76</v>
      </c>
      <c r="N109" s="458">
        <f t="shared" si="6"/>
        <v>1217.8499999999999</v>
      </c>
      <c r="O109" s="458">
        <f t="shared" si="4"/>
        <v>300</v>
      </c>
      <c r="P109" s="150">
        <f t="shared" si="5"/>
        <v>25.52</v>
      </c>
      <c r="Q109" s="150">
        <v>637.76</v>
      </c>
      <c r="R109" s="516"/>
    </row>
    <row r="110" spans="1:18" ht="82.8" x14ac:dyDescent="0.25">
      <c r="A110" s="79">
        <v>103</v>
      </c>
      <c r="B110" s="79" t="s">
        <v>629</v>
      </c>
      <c r="C110" s="79" t="s">
        <v>630</v>
      </c>
      <c r="D110" s="79" t="s">
        <v>554</v>
      </c>
      <c r="E110" s="79" t="s">
        <v>877</v>
      </c>
      <c r="F110" s="79" t="s">
        <v>314</v>
      </c>
      <c r="G110" s="4">
        <v>637.76</v>
      </c>
      <c r="H110" s="4">
        <v>637.76</v>
      </c>
      <c r="I110" s="4">
        <v>125</v>
      </c>
      <c r="K110" s="150" t="s">
        <v>689</v>
      </c>
      <c r="M110" s="458">
        <v>30.61</v>
      </c>
      <c r="N110" s="458">
        <f t="shared" si="6"/>
        <v>482.15</v>
      </c>
      <c r="O110" s="458">
        <f t="shared" si="4"/>
        <v>125</v>
      </c>
      <c r="P110" s="150">
        <f t="shared" si="5"/>
        <v>61.22</v>
      </c>
      <c r="Q110" s="150">
        <v>1530.61</v>
      </c>
      <c r="R110" s="516"/>
    </row>
    <row r="111" spans="1:18" ht="13.8" x14ac:dyDescent="0.25">
      <c r="A111" s="79">
        <v>104</v>
      </c>
      <c r="B111" s="79" t="s">
        <v>601</v>
      </c>
      <c r="C111" s="79" t="s">
        <v>602</v>
      </c>
      <c r="D111" s="79" t="s">
        <v>739</v>
      </c>
      <c r="E111" s="79" t="s">
        <v>864</v>
      </c>
      <c r="F111" s="79" t="s">
        <v>314</v>
      </c>
      <c r="G111" s="4">
        <v>937.5</v>
      </c>
      <c r="H111" s="4">
        <v>937.5</v>
      </c>
      <c r="I111" s="4">
        <v>187.5</v>
      </c>
      <c r="K111" s="150" t="s">
        <v>689</v>
      </c>
      <c r="M111" s="458">
        <v>15.31</v>
      </c>
      <c r="N111" s="458">
        <f t="shared" si="6"/>
        <v>734.69</v>
      </c>
      <c r="O111" s="458">
        <f t="shared" si="4"/>
        <v>187.5</v>
      </c>
      <c r="P111" s="150">
        <f t="shared" si="5"/>
        <v>30.62</v>
      </c>
      <c r="Q111" s="150">
        <v>765.31</v>
      </c>
      <c r="R111" s="516"/>
    </row>
    <row r="112" spans="1:18" ht="13.8" x14ac:dyDescent="0.25">
      <c r="A112" s="79">
        <v>105</v>
      </c>
      <c r="B112" s="79" t="s">
        <v>603</v>
      </c>
      <c r="C112" s="79" t="s">
        <v>624</v>
      </c>
      <c r="D112" s="79" t="s">
        <v>626</v>
      </c>
      <c r="E112" s="79" t="s">
        <v>627</v>
      </c>
      <c r="F112" s="79" t="s">
        <v>314</v>
      </c>
      <c r="G112" s="4">
        <v>1275.51</v>
      </c>
      <c r="H112" s="4">
        <v>1275.51</v>
      </c>
      <c r="I112" s="4">
        <v>250</v>
      </c>
      <c r="K112" s="150" t="s">
        <v>689</v>
      </c>
      <c r="M112" s="458">
        <v>20.41</v>
      </c>
      <c r="N112" s="458">
        <f t="shared" si="6"/>
        <v>1005.0999999999999</v>
      </c>
      <c r="O112" s="458">
        <f t="shared" si="4"/>
        <v>250</v>
      </c>
      <c r="P112" s="150">
        <f t="shared" si="5"/>
        <v>40.82</v>
      </c>
      <c r="Q112" s="150">
        <v>1020.41</v>
      </c>
      <c r="R112" s="516"/>
    </row>
    <row r="113" spans="1:18" ht="27.6" x14ac:dyDescent="0.25">
      <c r="A113" s="79">
        <v>106</v>
      </c>
      <c r="B113" s="79" t="s">
        <v>619</v>
      </c>
      <c r="C113" s="79" t="s">
        <v>620</v>
      </c>
      <c r="D113" s="79" t="s">
        <v>621</v>
      </c>
      <c r="E113" s="79" t="s">
        <v>622</v>
      </c>
      <c r="F113" s="79" t="s">
        <v>314</v>
      </c>
      <c r="G113" s="4">
        <v>2040.82</v>
      </c>
      <c r="H113" s="4">
        <v>2040.82</v>
      </c>
      <c r="I113" s="4">
        <v>400</v>
      </c>
      <c r="K113" s="150" t="s">
        <v>689</v>
      </c>
      <c r="M113" s="458">
        <v>68.88</v>
      </c>
      <c r="N113" s="458">
        <f t="shared" si="6"/>
        <v>1571.94</v>
      </c>
      <c r="O113" s="458">
        <f t="shared" si="4"/>
        <v>400</v>
      </c>
      <c r="P113" s="150">
        <f t="shared" si="5"/>
        <v>137.76</v>
      </c>
      <c r="Q113" s="150">
        <v>3443.88</v>
      </c>
      <c r="R113" s="516"/>
    </row>
    <row r="114" spans="1:18" ht="55.2" x14ac:dyDescent="0.25">
      <c r="A114" s="79">
        <v>107</v>
      </c>
      <c r="B114" s="79" t="s">
        <v>618</v>
      </c>
      <c r="C114" s="79" t="s">
        <v>738</v>
      </c>
      <c r="D114" s="79" t="s">
        <v>718</v>
      </c>
      <c r="E114" s="79" t="s">
        <v>862</v>
      </c>
      <c r="F114" s="79" t="s">
        <v>314</v>
      </c>
      <c r="G114" s="4">
        <v>1275.51</v>
      </c>
      <c r="H114" s="4">
        <v>1275.51</v>
      </c>
      <c r="I114" s="4">
        <v>250</v>
      </c>
      <c r="K114" s="150" t="s">
        <v>689</v>
      </c>
      <c r="M114" s="458">
        <v>40.82</v>
      </c>
      <c r="N114" s="458">
        <f t="shared" si="6"/>
        <v>984.69</v>
      </c>
      <c r="O114" s="458">
        <f t="shared" si="4"/>
        <v>250</v>
      </c>
      <c r="P114" s="150">
        <f t="shared" si="5"/>
        <v>81.64</v>
      </c>
      <c r="Q114" s="150">
        <v>2040.82</v>
      </c>
      <c r="R114" s="516"/>
    </row>
    <row r="115" spans="1:18" ht="41.4" x14ac:dyDescent="0.25">
      <c r="A115" s="79">
        <v>108</v>
      </c>
      <c r="B115" s="79" t="s">
        <v>740</v>
      </c>
      <c r="C115" s="79" t="s">
        <v>741</v>
      </c>
      <c r="D115" s="79" t="s">
        <v>742</v>
      </c>
      <c r="E115" s="79" t="s">
        <v>736</v>
      </c>
      <c r="F115" s="79" t="s">
        <v>314</v>
      </c>
      <c r="G115" s="4">
        <v>1147.96</v>
      </c>
      <c r="H115" s="4">
        <v>1147.96</v>
      </c>
      <c r="I115" s="4">
        <v>225</v>
      </c>
      <c r="K115" s="150" t="s">
        <v>689</v>
      </c>
      <c r="M115" s="458">
        <v>30.61</v>
      </c>
      <c r="N115" s="458">
        <f t="shared" si="6"/>
        <v>892.35000000000014</v>
      </c>
      <c r="O115" s="458">
        <f t="shared" si="4"/>
        <v>225</v>
      </c>
      <c r="P115" s="150">
        <f t="shared" si="5"/>
        <v>61.22</v>
      </c>
      <c r="Q115" s="150">
        <v>1530.61</v>
      </c>
      <c r="R115" s="516"/>
    </row>
    <row r="116" spans="1:18" ht="41.4" x14ac:dyDescent="0.25">
      <c r="A116" s="79">
        <v>109</v>
      </c>
      <c r="B116" s="79" t="s">
        <v>743</v>
      </c>
      <c r="C116" s="79" t="s">
        <v>744</v>
      </c>
      <c r="D116" s="79" t="s">
        <v>747</v>
      </c>
      <c r="E116" s="79" t="s">
        <v>748</v>
      </c>
      <c r="F116" s="79" t="s">
        <v>314</v>
      </c>
      <c r="G116" s="4">
        <v>1530.61</v>
      </c>
      <c r="H116" s="4">
        <v>1530.61</v>
      </c>
      <c r="I116" s="4">
        <v>300</v>
      </c>
      <c r="K116" s="150" t="s">
        <v>689</v>
      </c>
      <c r="M116" s="458">
        <v>25.51</v>
      </c>
      <c r="N116" s="458">
        <f t="shared" si="6"/>
        <v>1205.0999999999999</v>
      </c>
      <c r="O116" s="458">
        <f t="shared" si="4"/>
        <v>300</v>
      </c>
      <c r="P116" s="150">
        <f t="shared" si="5"/>
        <v>51.02</v>
      </c>
      <c r="Q116" s="150">
        <v>1275.51</v>
      </c>
      <c r="R116" s="516"/>
    </row>
    <row r="117" spans="1:18" ht="13.8" x14ac:dyDescent="0.25">
      <c r="A117" s="79">
        <v>110</v>
      </c>
      <c r="B117" s="79" t="s">
        <v>745</v>
      </c>
      <c r="C117" s="79" t="s">
        <v>746</v>
      </c>
      <c r="D117" s="79" t="s">
        <v>749</v>
      </c>
      <c r="E117" s="79" t="s">
        <v>863</v>
      </c>
      <c r="F117" s="79" t="s">
        <v>314</v>
      </c>
      <c r="G117" s="4">
        <v>1020.41</v>
      </c>
      <c r="H117" s="4">
        <v>1020.41</v>
      </c>
      <c r="I117" s="4">
        <v>200</v>
      </c>
      <c r="K117" s="150" t="s">
        <v>689</v>
      </c>
      <c r="M117" s="458">
        <v>0</v>
      </c>
      <c r="N117" s="458">
        <f t="shared" si="6"/>
        <v>820.41</v>
      </c>
      <c r="O117" s="458">
        <f t="shared" si="4"/>
        <v>200</v>
      </c>
      <c r="P117" s="150">
        <f t="shared" si="5"/>
        <v>0</v>
      </c>
      <c r="Q117" s="150">
        <v>1000</v>
      </c>
      <c r="R117" s="516"/>
    </row>
    <row r="118" spans="1:18" ht="41.4" x14ac:dyDescent="0.25">
      <c r="A118" s="79">
        <v>111</v>
      </c>
      <c r="B118" s="79" t="s">
        <v>750</v>
      </c>
      <c r="C118" s="79" t="s">
        <v>751</v>
      </c>
      <c r="D118" s="79" t="s">
        <v>754</v>
      </c>
      <c r="E118" s="79" t="s">
        <v>755</v>
      </c>
      <c r="F118" s="79" t="s">
        <v>314</v>
      </c>
      <c r="G118" s="4">
        <v>1913.27</v>
      </c>
      <c r="H118" s="4">
        <v>1913.27</v>
      </c>
      <c r="I118" s="4">
        <v>375</v>
      </c>
      <c r="K118" s="150" t="s">
        <v>689</v>
      </c>
      <c r="M118" s="458">
        <v>12.76</v>
      </c>
      <c r="N118" s="458">
        <f>H118-M118-I118</f>
        <v>1525.51</v>
      </c>
      <c r="O118" s="458">
        <f t="shared" si="4"/>
        <v>375</v>
      </c>
      <c r="P118" s="150">
        <f t="shared" si="5"/>
        <v>25.52</v>
      </c>
      <c r="Q118" s="150">
        <v>637.76</v>
      </c>
      <c r="R118" s="516"/>
    </row>
    <row r="119" spans="1:18" ht="13.8" x14ac:dyDescent="0.25">
      <c r="A119" s="79">
        <v>112</v>
      </c>
      <c r="B119" s="79" t="s">
        <v>752</v>
      </c>
      <c r="C119" s="79" t="s">
        <v>753</v>
      </c>
      <c r="D119" s="79" t="s">
        <v>756</v>
      </c>
      <c r="E119" s="79" t="s">
        <v>600</v>
      </c>
      <c r="F119" s="79" t="s">
        <v>314</v>
      </c>
      <c r="G119" s="4">
        <v>1275.51</v>
      </c>
      <c r="H119" s="4">
        <v>1275.51</v>
      </c>
      <c r="I119" s="4">
        <v>250</v>
      </c>
      <c r="K119" s="150" t="s">
        <v>685</v>
      </c>
      <c r="M119" s="458">
        <v>20.41</v>
      </c>
      <c r="N119" s="458">
        <f t="shared" ref="N119:N218" si="7">H119-M119-I119</f>
        <v>1005.0999999999999</v>
      </c>
      <c r="O119" s="458">
        <f t="shared" si="4"/>
        <v>250</v>
      </c>
      <c r="P119" s="150">
        <f t="shared" si="5"/>
        <v>40.82</v>
      </c>
      <c r="Q119" s="150">
        <v>1020.41</v>
      </c>
      <c r="R119" s="516"/>
    </row>
    <row r="120" spans="1:18" ht="41.4" x14ac:dyDescent="0.25">
      <c r="A120" s="79">
        <v>113</v>
      </c>
      <c r="B120" s="79" t="s">
        <v>874</v>
      </c>
      <c r="C120" s="79" t="s">
        <v>875</v>
      </c>
      <c r="D120" s="79" t="s">
        <v>876</v>
      </c>
      <c r="E120" s="79" t="s">
        <v>736</v>
      </c>
      <c r="F120" s="79" t="s">
        <v>314</v>
      </c>
      <c r="G120" s="4">
        <v>1147.96</v>
      </c>
      <c r="H120" s="4">
        <v>1147.96</v>
      </c>
      <c r="I120" s="4">
        <v>225</v>
      </c>
      <c r="K120" s="150" t="s">
        <v>685</v>
      </c>
      <c r="M120" s="458">
        <v>17.86</v>
      </c>
      <c r="N120" s="458">
        <f t="shared" si="7"/>
        <v>905.10000000000014</v>
      </c>
      <c r="O120" s="458">
        <f t="shared" si="4"/>
        <v>225</v>
      </c>
      <c r="P120" s="150">
        <f t="shared" si="5"/>
        <v>35.72</v>
      </c>
      <c r="Q120" s="150">
        <v>892.86</v>
      </c>
      <c r="R120" s="516"/>
    </row>
    <row r="121" spans="1:18" ht="13.8" x14ac:dyDescent="0.25">
      <c r="A121" s="79">
        <v>114</v>
      </c>
      <c r="B121" s="79" t="s">
        <v>869</v>
      </c>
      <c r="C121" s="79" t="s">
        <v>870</v>
      </c>
      <c r="D121" s="79" t="s">
        <v>871</v>
      </c>
      <c r="E121" s="79" t="s">
        <v>872</v>
      </c>
      <c r="F121" s="79" t="s">
        <v>314</v>
      </c>
      <c r="G121" s="4">
        <v>1275.51</v>
      </c>
      <c r="H121" s="4">
        <v>1275.51</v>
      </c>
      <c r="I121" s="4">
        <v>250</v>
      </c>
      <c r="K121" s="150" t="s">
        <v>685</v>
      </c>
      <c r="M121" s="458">
        <v>0</v>
      </c>
      <c r="N121" s="458">
        <f t="shared" si="7"/>
        <v>1025.51</v>
      </c>
      <c r="O121" s="458">
        <f t="shared" si="4"/>
        <v>250</v>
      </c>
      <c r="P121" s="150">
        <f t="shared" si="5"/>
        <v>0</v>
      </c>
      <c r="Q121" s="150">
        <v>937.5</v>
      </c>
      <c r="R121" s="516"/>
    </row>
    <row r="122" spans="1:18" ht="41.4" x14ac:dyDescent="0.25">
      <c r="A122" s="79">
        <v>115</v>
      </c>
      <c r="B122" s="79" t="s">
        <v>878</v>
      </c>
      <c r="C122" s="79" t="s">
        <v>879</v>
      </c>
      <c r="D122" s="79" t="s">
        <v>880</v>
      </c>
      <c r="E122" s="79" t="s">
        <v>881</v>
      </c>
      <c r="F122" s="79" t="s">
        <v>314</v>
      </c>
      <c r="G122" s="4">
        <v>318.88</v>
      </c>
      <c r="H122" s="4">
        <v>318.88</v>
      </c>
      <c r="I122" s="4">
        <v>62.5</v>
      </c>
      <c r="K122" s="150" t="s">
        <v>685</v>
      </c>
      <c r="M122" s="458">
        <v>22.96</v>
      </c>
      <c r="N122" s="458">
        <f t="shared" si="7"/>
        <v>233.42000000000002</v>
      </c>
      <c r="O122" s="458">
        <f t="shared" si="4"/>
        <v>62.5</v>
      </c>
      <c r="P122" s="150">
        <f t="shared" si="5"/>
        <v>45.92</v>
      </c>
      <c r="Q122" s="150">
        <v>1147.96</v>
      </c>
      <c r="R122" s="516"/>
    </row>
    <row r="123" spans="1:18" ht="13.8" x14ac:dyDescent="0.25">
      <c r="A123" s="79">
        <v>116</v>
      </c>
      <c r="B123" s="79" t="s">
        <v>631</v>
      </c>
      <c r="C123" s="79" t="s">
        <v>632</v>
      </c>
      <c r="D123" s="79" t="s">
        <v>633</v>
      </c>
      <c r="E123" s="79" t="s">
        <v>872</v>
      </c>
      <c r="F123" s="79" t="s">
        <v>314</v>
      </c>
      <c r="G123" s="4">
        <v>765.31</v>
      </c>
      <c r="H123" s="4">
        <v>765.31</v>
      </c>
      <c r="I123" s="4">
        <v>150</v>
      </c>
      <c r="K123" s="150" t="s">
        <v>685</v>
      </c>
      <c r="M123" s="458">
        <v>0</v>
      </c>
      <c r="N123" s="458">
        <f t="shared" si="7"/>
        <v>615.30999999999995</v>
      </c>
      <c r="O123" s="458">
        <f t="shared" si="4"/>
        <v>150</v>
      </c>
      <c r="P123" s="150">
        <f t="shared" si="5"/>
        <v>0</v>
      </c>
      <c r="Q123" s="150">
        <v>625</v>
      </c>
      <c r="R123" s="516"/>
    </row>
    <row r="124" spans="1:18" ht="69" x14ac:dyDescent="0.25">
      <c r="A124" s="79">
        <v>117</v>
      </c>
      <c r="B124" s="79" t="s">
        <v>603</v>
      </c>
      <c r="C124" s="79" t="s">
        <v>604</v>
      </c>
      <c r="D124" s="79" t="s">
        <v>605</v>
      </c>
      <c r="E124" s="79" t="s">
        <v>734</v>
      </c>
      <c r="F124" s="79" t="s">
        <v>314</v>
      </c>
      <c r="G124" s="4">
        <v>1275.51</v>
      </c>
      <c r="H124" s="4">
        <v>1275.51</v>
      </c>
      <c r="I124" s="4">
        <v>250</v>
      </c>
      <c r="K124" s="150" t="s">
        <v>685</v>
      </c>
      <c r="M124" s="458">
        <v>11.36</v>
      </c>
      <c r="N124" s="458">
        <f t="shared" si="7"/>
        <v>1014.1500000000001</v>
      </c>
      <c r="O124" s="458">
        <f t="shared" si="4"/>
        <v>250</v>
      </c>
      <c r="P124" s="150">
        <f t="shared" si="5"/>
        <v>22.72</v>
      </c>
      <c r="Q124" s="150">
        <v>568.16999999999996</v>
      </c>
      <c r="R124" s="516"/>
    </row>
    <row r="125" spans="1:18" ht="41.4" x14ac:dyDescent="0.25">
      <c r="A125" s="79">
        <v>118</v>
      </c>
      <c r="B125" s="79" t="s">
        <v>613</v>
      </c>
      <c r="C125" s="79" t="s">
        <v>614</v>
      </c>
      <c r="D125" s="79" t="s">
        <v>566</v>
      </c>
      <c r="E125" s="79" t="s">
        <v>867</v>
      </c>
      <c r="F125" s="79" t="s">
        <v>314</v>
      </c>
      <c r="G125" s="4">
        <v>2000</v>
      </c>
      <c r="H125" s="4">
        <v>2000</v>
      </c>
      <c r="I125" s="4">
        <v>400</v>
      </c>
      <c r="K125" s="150" t="s">
        <v>685</v>
      </c>
      <c r="M125" s="458">
        <v>0</v>
      </c>
      <c r="N125" s="458">
        <f t="shared" si="7"/>
        <v>1600</v>
      </c>
      <c r="O125" s="458">
        <f t="shared" si="4"/>
        <v>400</v>
      </c>
      <c r="P125" s="150">
        <f t="shared" si="5"/>
        <v>0</v>
      </c>
      <c r="Q125" s="150">
        <v>875</v>
      </c>
      <c r="R125" s="516"/>
    </row>
    <row r="126" spans="1:18" ht="41.4" x14ac:dyDescent="0.25">
      <c r="A126" s="79">
        <v>119</v>
      </c>
      <c r="B126" s="79" t="s">
        <v>611</v>
      </c>
      <c r="C126" s="79" t="s">
        <v>612</v>
      </c>
      <c r="D126" s="79" t="s">
        <v>565</v>
      </c>
      <c r="E126" s="79" t="s">
        <v>865</v>
      </c>
      <c r="F126" s="79" t="s">
        <v>314</v>
      </c>
      <c r="G126" s="4">
        <v>1913.27</v>
      </c>
      <c r="H126" s="4">
        <v>1913.27</v>
      </c>
      <c r="I126" s="4">
        <v>375</v>
      </c>
      <c r="K126" s="150" t="s">
        <v>685</v>
      </c>
      <c r="M126" s="458">
        <v>17.86</v>
      </c>
      <c r="N126" s="458">
        <f t="shared" si="7"/>
        <v>1520.41</v>
      </c>
      <c r="O126" s="458">
        <f t="shared" si="4"/>
        <v>375</v>
      </c>
      <c r="P126" s="150">
        <f t="shared" si="5"/>
        <v>35.72</v>
      </c>
      <c r="Q126" s="150">
        <v>892.86</v>
      </c>
      <c r="R126" s="516"/>
    </row>
    <row r="127" spans="1:18" ht="55.2" x14ac:dyDescent="0.25">
      <c r="A127" s="79">
        <v>120</v>
      </c>
      <c r="B127" s="79" t="s">
        <v>611</v>
      </c>
      <c r="C127" s="79" t="s">
        <v>731</v>
      </c>
      <c r="D127" s="79" t="s">
        <v>733</v>
      </c>
      <c r="E127" s="79" t="s">
        <v>735</v>
      </c>
      <c r="F127" s="79" t="s">
        <v>314</v>
      </c>
      <c r="G127" s="4">
        <v>1275.51</v>
      </c>
      <c r="H127" s="4">
        <v>1275.51</v>
      </c>
      <c r="I127" s="4">
        <v>250</v>
      </c>
      <c r="K127" s="150" t="s">
        <v>685</v>
      </c>
      <c r="M127" s="458">
        <v>30.61</v>
      </c>
      <c r="N127" s="458">
        <f t="shared" si="7"/>
        <v>994.90000000000009</v>
      </c>
      <c r="O127" s="458">
        <f t="shared" si="4"/>
        <v>250</v>
      </c>
      <c r="P127" s="150">
        <f t="shared" si="5"/>
        <v>61.22</v>
      </c>
      <c r="Q127" s="150">
        <v>1530.61</v>
      </c>
      <c r="R127" s="516"/>
    </row>
    <row r="128" spans="1:18" ht="41.4" x14ac:dyDescent="0.25">
      <c r="A128" s="79">
        <v>121</v>
      </c>
      <c r="B128" s="79" t="s">
        <v>606</v>
      </c>
      <c r="C128" s="79" t="s">
        <v>732</v>
      </c>
      <c r="D128" s="79" t="s">
        <v>717</v>
      </c>
      <c r="E128" s="79" t="s">
        <v>866</v>
      </c>
      <c r="F128" s="79" t="s">
        <v>314</v>
      </c>
      <c r="G128" s="4">
        <v>956.63</v>
      </c>
      <c r="H128" s="4">
        <v>956.63</v>
      </c>
      <c r="I128" s="4">
        <v>187.5</v>
      </c>
      <c r="K128" s="150" t="s">
        <v>685</v>
      </c>
      <c r="M128" s="458">
        <v>0</v>
      </c>
      <c r="N128" s="458">
        <f t="shared" si="7"/>
        <v>769.13</v>
      </c>
      <c r="O128" s="458">
        <f t="shared" si="4"/>
        <v>187.5</v>
      </c>
      <c r="P128" s="150">
        <f t="shared" si="5"/>
        <v>0</v>
      </c>
      <c r="Q128" s="150">
        <v>937.5</v>
      </c>
      <c r="R128" s="516"/>
    </row>
    <row r="129" spans="1:18" ht="55.2" x14ac:dyDescent="0.25">
      <c r="A129" s="79">
        <v>122</v>
      </c>
      <c r="B129" s="79" t="s">
        <v>615</v>
      </c>
      <c r="C129" s="79" t="s">
        <v>628</v>
      </c>
      <c r="D129" s="79" t="s">
        <v>542</v>
      </c>
      <c r="E129" s="79" t="s">
        <v>873</v>
      </c>
      <c r="F129" s="79" t="s">
        <v>314</v>
      </c>
      <c r="G129" s="4">
        <v>1000</v>
      </c>
      <c r="H129" s="4">
        <v>1000</v>
      </c>
      <c r="I129" s="4">
        <v>200</v>
      </c>
      <c r="K129" s="150" t="s">
        <v>685</v>
      </c>
      <c r="M129" s="458">
        <v>0</v>
      </c>
      <c r="N129" s="458">
        <f t="shared" si="7"/>
        <v>800</v>
      </c>
      <c r="O129" s="458">
        <f t="shared" si="4"/>
        <v>200</v>
      </c>
      <c r="P129" s="150">
        <f t="shared" si="5"/>
        <v>0</v>
      </c>
      <c r="Q129" s="150">
        <v>2125</v>
      </c>
      <c r="R129" s="516"/>
    </row>
    <row r="130" spans="1:18" ht="41.4" x14ac:dyDescent="0.25">
      <c r="A130" s="79">
        <v>123</v>
      </c>
      <c r="B130" s="79" t="s">
        <v>597</v>
      </c>
      <c r="C130" s="79" t="s">
        <v>598</v>
      </c>
      <c r="D130" s="79" t="s">
        <v>541</v>
      </c>
      <c r="E130" s="79" t="s">
        <v>599</v>
      </c>
      <c r="F130" s="79" t="s">
        <v>314</v>
      </c>
      <c r="G130" s="4">
        <v>510.2</v>
      </c>
      <c r="H130" s="4">
        <v>510.2</v>
      </c>
      <c r="I130" s="4">
        <v>100</v>
      </c>
      <c r="K130" s="150" t="s">
        <v>685</v>
      </c>
      <c r="M130" s="458">
        <v>12.76</v>
      </c>
      <c r="N130" s="458">
        <f t="shared" si="7"/>
        <v>397.44</v>
      </c>
      <c r="O130" s="458">
        <f t="shared" si="4"/>
        <v>100</v>
      </c>
      <c r="P130" s="150">
        <f t="shared" si="5"/>
        <v>25.52</v>
      </c>
      <c r="Q130" s="150">
        <v>637.76</v>
      </c>
      <c r="R130" s="516"/>
    </row>
    <row r="131" spans="1:18" ht="13.8" x14ac:dyDescent="0.25">
      <c r="A131" s="79">
        <v>124</v>
      </c>
      <c r="B131" s="79" t="s">
        <v>607</v>
      </c>
      <c r="C131" s="79" t="s">
        <v>608</v>
      </c>
      <c r="D131" s="79" t="s">
        <v>609</v>
      </c>
      <c r="E131" s="79" t="s">
        <v>610</v>
      </c>
      <c r="F131" s="79" t="s">
        <v>314</v>
      </c>
      <c r="G131" s="4">
        <v>1020.41</v>
      </c>
      <c r="H131" s="4">
        <v>1020.41</v>
      </c>
      <c r="I131" s="4">
        <v>200</v>
      </c>
      <c r="K131" s="150" t="s">
        <v>685</v>
      </c>
      <c r="M131" s="458">
        <v>12.76</v>
      </c>
      <c r="N131" s="458">
        <f t="shared" si="7"/>
        <v>807.65</v>
      </c>
      <c r="O131" s="458">
        <f t="shared" si="4"/>
        <v>200</v>
      </c>
      <c r="P131" s="150">
        <f t="shared" si="5"/>
        <v>25.52</v>
      </c>
      <c r="Q131" s="150">
        <v>637.76</v>
      </c>
      <c r="R131" s="516"/>
    </row>
    <row r="132" spans="1:18" ht="69" x14ac:dyDescent="0.25">
      <c r="A132" s="79">
        <v>125</v>
      </c>
      <c r="B132" s="79" t="s">
        <v>615</v>
      </c>
      <c r="C132" s="79" t="s">
        <v>616</v>
      </c>
      <c r="D132" s="79" t="s">
        <v>617</v>
      </c>
      <c r="E132" s="79" t="s">
        <v>868</v>
      </c>
      <c r="F132" s="79" t="s">
        <v>314</v>
      </c>
      <c r="G132" s="4">
        <v>1530.61</v>
      </c>
      <c r="H132" s="4">
        <v>1530.61</v>
      </c>
      <c r="I132" s="4">
        <v>300</v>
      </c>
      <c r="K132" s="150" t="s">
        <v>685</v>
      </c>
      <c r="M132" s="458">
        <v>30.61</v>
      </c>
      <c r="N132" s="458">
        <f t="shared" si="7"/>
        <v>1200</v>
      </c>
      <c r="O132" s="458">
        <f t="shared" si="4"/>
        <v>300</v>
      </c>
      <c r="P132" s="150">
        <f t="shared" si="5"/>
        <v>61.22</v>
      </c>
      <c r="Q132" s="150">
        <v>1530.61</v>
      </c>
      <c r="R132" s="516"/>
    </row>
    <row r="133" spans="1:18" ht="41.4" x14ac:dyDescent="0.25">
      <c r="A133" s="79">
        <v>126</v>
      </c>
      <c r="B133" s="79" t="s">
        <v>623</v>
      </c>
      <c r="C133" s="79" t="s">
        <v>624</v>
      </c>
      <c r="D133" s="79" t="s">
        <v>625</v>
      </c>
      <c r="E133" s="79" t="s">
        <v>736</v>
      </c>
      <c r="F133" s="79" t="s">
        <v>314</v>
      </c>
      <c r="G133" s="4">
        <v>1530.61</v>
      </c>
      <c r="H133" s="4">
        <v>1530.61</v>
      </c>
      <c r="I133" s="4">
        <v>300</v>
      </c>
      <c r="K133" s="150" t="s">
        <v>685</v>
      </c>
      <c r="M133" s="458">
        <v>15.31</v>
      </c>
      <c r="N133" s="458">
        <f t="shared" si="7"/>
        <v>1215.3</v>
      </c>
      <c r="O133" s="458">
        <f t="shared" si="4"/>
        <v>300</v>
      </c>
      <c r="P133" s="150">
        <f t="shared" si="5"/>
        <v>30.62</v>
      </c>
      <c r="Q133" s="150">
        <v>765.31</v>
      </c>
      <c r="R133" s="516"/>
    </row>
    <row r="134" spans="1:18" ht="82.8" x14ac:dyDescent="0.25">
      <c r="A134" s="79">
        <v>127</v>
      </c>
      <c r="B134" s="79" t="s">
        <v>629</v>
      </c>
      <c r="C134" s="79" t="s">
        <v>630</v>
      </c>
      <c r="D134" s="79" t="s">
        <v>554</v>
      </c>
      <c r="E134" s="79" t="s">
        <v>877</v>
      </c>
      <c r="F134" s="79" t="s">
        <v>314</v>
      </c>
      <c r="G134" s="4">
        <v>637.76</v>
      </c>
      <c r="H134" s="4">
        <v>637.76</v>
      </c>
      <c r="I134" s="4">
        <v>125</v>
      </c>
      <c r="K134" s="150" t="s">
        <v>685</v>
      </c>
      <c r="M134" s="458">
        <v>6.38</v>
      </c>
      <c r="N134" s="458">
        <f t="shared" si="7"/>
        <v>506.38</v>
      </c>
      <c r="O134" s="458">
        <f t="shared" si="4"/>
        <v>125</v>
      </c>
      <c r="P134" s="150">
        <f t="shared" si="5"/>
        <v>12.76</v>
      </c>
      <c r="Q134" s="150">
        <v>318.88</v>
      </c>
      <c r="R134" s="516"/>
    </row>
    <row r="135" spans="1:18" ht="13.8" x14ac:dyDescent="0.25">
      <c r="A135" s="79">
        <v>128</v>
      </c>
      <c r="B135" s="79" t="s">
        <v>601</v>
      </c>
      <c r="C135" s="79" t="s">
        <v>602</v>
      </c>
      <c r="D135" s="79" t="s">
        <v>739</v>
      </c>
      <c r="E135" s="79" t="s">
        <v>864</v>
      </c>
      <c r="F135" s="79" t="s">
        <v>314</v>
      </c>
      <c r="G135" s="4">
        <v>937.5</v>
      </c>
      <c r="H135" s="4">
        <v>937.5</v>
      </c>
      <c r="I135" s="4">
        <v>187.5</v>
      </c>
      <c r="K135" s="150" t="s">
        <v>685</v>
      </c>
      <c r="M135" s="458">
        <v>40.82</v>
      </c>
      <c r="N135" s="458">
        <f t="shared" si="7"/>
        <v>709.18</v>
      </c>
      <c r="O135" s="458">
        <f t="shared" si="4"/>
        <v>187.5</v>
      </c>
      <c r="P135" s="150">
        <f t="shared" si="5"/>
        <v>81.64</v>
      </c>
      <c r="Q135" s="150">
        <v>2040.82</v>
      </c>
      <c r="R135" s="516"/>
    </row>
    <row r="136" spans="1:18" ht="13.8" x14ac:dyDescent="0.25">
      <c r="A136" s="79">
        <v>129</v>
      </c>
      <c r="B136" s="79" t="s">
        <v>603</v>
      </c>
      <c r="C136" s="79" t="s">
        <v>624</v>
      </c>
      <c r="D136" s="79" t="s">
        <v>626</v>
      </c>
      <c r="E136" s="79" t="s">
        <v>627</v>
      </c>
      <c r="F136" s="79" t="s">
        <v>314</v>
      </c>
      <c r="G136" s="4">
        <v>1275.51</v>
      </c>
      <c r="H136" s="4">
        <v>1275.51</v>
      </c>
      <c r="I136" s="4">
        <v>250</v>
      </c>
      <c r="K136" s="150" t="s">
        <v>685</v>
      </c>
      <c r="M136" s="458">
        <v>30.61</v>
      </c>
      <c r="N136" s="458">
        <f t="shared" si="7"/>
        <v>994.90000000000009</v>
      </c>
      <c r="O136" s="458">
        <f t="shared" si="4"/>
        <v>250</v>
      </c>
      <c r="P136" s="150">
        <f t="shared" si="5"/>
        <v>61.22</v>
      </c>
      <c r="Q136" s="150">
        <v>1530.61</v>
      </c>
      <c r="R136" s="516"/>
    </row>
    <row r="137" spans="1:18" ht="27.6" x14ac:dyDescent="0.25">
      <c r="A137" s="79">
        <v>130</v>
      </c>
      <c r="B137" s="79" t="s">
        <v>619</v>
      </c>
      <c r="C137" s="79" t="s">
        <v>620</v>
      </c>
      <c r="D137" s="79" t="s">
        <v>621</v>
      </c>
      <c r="E137" s="79" t="s">
        <v>622</v>
      </c>
      <c r="F137" s="79" t="s">
        <v>314</v>
      </c>
      <c r="G137" s="4">
        <v>2040.82</v>
      </c>
      <c r="H137" s="4">
        <v>2040.82</v>
      </c>
      <c r="I137" s="4">
        <v>400</v>
      </c>
      <c r="K137" s="150" t="s">
        <v>685</v>
      </c>
      <c r="M137" s="458">
        <v>25.51</v>
      </c>
      <c r="N137" s="458">
        <f t="shared" si="7"/>
        <v>1615.31</v>
      </c>
      <c r="O137" s="458">
        <f t="shared" ref="O137:O218" si="8">I137-L137</f>
        <v>400</v>
      </c>
      <c r="P137" s="150">
        <f t="shared" ref="P137:P218" si="9">M137*2</f>
        <v>51.02</v>
      </c>
      <c r="Q137" s="150">
        <v>1275.51</v>
      </c>
      <c r="R137" s="516"/>
    </row>
    <row r="138" spans="1:18" ht="55.2" x14ac:dyDescent="0.25">
      <c r="A138" s="79">
        <v>131</v>
      </c>
      <c r="B138" s="79" t="s">
        <v>618</v>
      </c>
      <c r="C138" s="79" t="s">
        <v>738</v>
      </c>
      <c r="D138" s="79" t="s">
        <v>718</v>
      </c>
      <c r="E138" s="79" t="s">
        <v>862</v>
      </c>
      <c r="F138" s="79" t="s">
        <v>314</v>
      </c>
      <c r="G138" s="4">
        <v>1275.51</v>
      </c>
      <c r="H138" s="4">
        <v>1275.51</v>
      </c>
      <c r="I138" s="4">
        <v>250</v>
      </c>
      <c r="K138" s="150" t="s">
        <v>685</v>
      </c>
      <c r="M138" s="458">
        <v>0</v>
      </c>
      <c r="N138" s="458">
        <f t="shared" si="7"/>
        <v>1025.51</v>
      </c>
      <c r="O138" s="458">
        <f t="shared" si="8"/>
        <v>250</v>
      </c>
      <c r="P138" s="150">
        <f t="shared" si="9"/>
        <v>0</v>
      </c>
      <c r="Q138" s="150">
        <v>1000</v>
      </c>
      <c r="R138" s="516"/>
    </row>
    <row r="139" spans="1:18" ht="41.4" x14ac:dyDescent="0.25">
      <c r="A139" s="79">
        <v>132</v>
      </c>
      <c r="B139" s="79" t="s">
        <v>740</v>
      </c>
      <c r="C139" s="79" t="s">
        <v>741</v>
      </c>
      <c r="D139" s="79" t="s">
        <v>742</v>
      </c>
      <c r="E139" s="79" t="s">
        <v>736</v>
      </c>
      <c r="F139" s="79" t="s">
        <v>314</v>
      </c>
      <c r="G139" s="4">
        <v>1147.96</v>
      </c>
      <c r="H139" s="4">
        <v>1147.96</v>
      </c>
      <c r="I139" s="4">
        <v>225</v>
      </c>
      <c r="K139" s="150" t="s">
        <v>685</v>
      </c>
      <c r="M139" s="458">
        <v>12.76</v>
      </c>
      <c r="N139" s="458">
        <f t="shared" si="7"/>
        <v>910.2</v>
      </c>
      <c r="O139" s="458">
        <f t="shared" si="8"/>
        <v>225</v>
      </c>
      <c r="P139" s="150">
        <f t="shared" si="9"/>
        <v>25.52</v>
      </c>
      <c r="Q139" s="150">
        <v>637.76</v>
      </c>
      <c r="R139" s="516"/>
    </row>
    <row r="140" spans="1:18" ht="41.4" x14ac:dyDescent="0.25">
      <c r="A140" s="79">
        <v>133</v>
      </c>
      <c r="B140" s="79" t="s">
        <v>743</v>
      </c>
      <c r="C140" s="79" t="s">
        <v>744</v>
      </c>
      <c r="D140" s="79" t="s">
        <v>747</v>
      </c>
      <c r="E140" s="79" t="s">
        <v>748</v>
      </c>
      <c r="F140" s="79" t="s">
        <v>314</v>
      </c>
      <c r="G140" s="4">
        <v>1530.61</v>
      </c>
      <c r="H140" s="4">
        <v>1530.61</v>
      </c>
      <c r="I140" s="4">
        <v>300</v>
      </c>
      <c r="K140" s="150" t="s">
        <v>691</v>
      </c>
      <c r="M140" s="458">
        <v>20.41</v>
      </c>
      <c r="N140" s="458">
        <f t="shared" si="7"/>
        <v>1210.1999999999998</v>
      </c>
      <c r="O140" s="458">
        <f t="shared" si="8"/>
        <v>300</v>
      </c>
      <c r="P140" s="150">
        <f t="shared" si="9"/>
        <v>40.82</v>
      </c>
      <c r="Q140" s="150">
        <v>1020.41</v>
      </c>
      <c r="R140" s="516"/>
    </row>
    <row r="141" spans="1:18" ht="13.8" x14ac:dyDescent="0.25">
      <c r="A141" s="79">
        <v>134</v>
      </c>
      <c r="B141" s="79" t="s">
        <v>745</v>
      </c>
      <c r="C141" s="79" t="s">
        <v>746</v>
      </c>
      <c r="D141" s="79" t="s">
        <v>749</v>
      </c>
      <c r="E141" s="79" t="s">
        <v>863</v>
      </c>
      <c r="F141" s="79" t="s">
        <v>314</v>
      </c>
      <c r="G141" s="4">
        <v>1020.41</v>
      </c>
      <c r="H141" s="4">
        <v>1020.41</v>
      </c>
      <c r="I141" s="4">
        <v>200</v>
      </c>
      <c r="K141" s="150" t="s">
        <v>691</v>
      </c>
      <c r="M141" s="458">
        <v>17.86</v>
      </c>
      <c r="N141" s="458">
        <f t="shared" si="7"/>
        <v>802.55</v>
      </c>
      <c r="O141" s="458">
        <f t="shared" si="8"/>
        <v>200</v>
      </c>
      <c r="P141" s="150">
        <f t="shared" si="9"/>
        <v>35.72</v>
      </c>
      <c r="Q141" s="150">
        <v>892.86</v>
      </c>
      <c r="R141" s="516"/>
    </row>
    <row r="142" spans="1:18" ht="41.4" x14ac:dyDescent="0.25">
      <c r="A142" s="79">
        <v>135</v>
      </c>
      <c r="B142" s="79" t="s">
        <v>750</v>
      </c>
      <c r="C142" s="79" t="s">
        <v>751</v>
      </c>
      <c r="D142" s="79" t="s">
        <v>754</v>
      </c>
      <c r="E142" s="79" t="s">
        <v>755</v>
      </c>
      <c r="F142" s="79" t="s">
        <v>314</v>
      </c>
      <c r="G142" s="4">
        <v>1913.27</v>
      </c>
      <c r="H142" s="4">
        <v>1913.27</v>
      </c>
      <c r="I142" s="4">
        <v>375</v>
      </c>
      <c r="K142" s="150" t="s">
        <v>691</v>
      </c>
      <c r="M142" s="458">
        <v>0</v>
      </c>
      <c r="N142" s="458">
        <f t="shared" si="7"/>
        <v>1538.27</v>
      </c>
      <c r="O142" s="458">
        <f t="shared" si="8"/>
        <v>375</v>
      </c>
      <c r="P142" s="150">
        <f t="shared" si="9"/>
        <v>0</v>
      </c>
      <c r="Q142" s="150">
        <v>937.5</v>
      </c>
      <c r="R142" s="516"/>
    </row>
    <row r="143" spans="1:18" ht="13.8" x14ac:dyDescent="0.25">
      <c r="A143" s="79">
        <v>136</v>
      </c>
      <c r="B143" s="79" t="s">
        <v>752</v>
      </c>
      <c r="C143" s="79" t="s">
        <v>753</v>
      </c>
      <c r="D143" s="79" t="s">
        <v>756</v>
      </c>
      <c r="E143" s="79" t="s">
        <v>600</v>
      </c>
      <c r="F143" s="79" t="s">
        <v>314</v>
      </c>
      <c r="G143" s="4">
        <v>1275.51</v>
      </c>
      <c r="H143" s="4">
        <v>1275.51</v>
      </c>
      <c r="I143" s="4">
        <v>250</v>
      </c>
      <c r="K143" s="150" t="s">
        <v>691</v>
      </c>
      <c r="M143" s="458">
        <v>22.96</v>
      </c>
      <c r="N143" s="458">
        <f t="shared" si="7"/>
        <v>1002.55</v>
      </c>
      <c r="O143" s="458">
        <f t="shared" si="8"/>
        <v>250</v>
      </c>
      <c r="P143" s="150">
        <f t="shared" si="9"/>
        <v>45.92</v>
      </c>
      <c r="Q143" s="150">
        <v>1147.96</v>
      </c>
      <c r="R143" s="516"/>
    </row>
    <row r="144" spans="1:18" ht="41.4" x14ac:dyDescent="0.25">
      <c r="A144" s="79">
        <v>137</v>
      </c>
      <c r="B144" s="79" t="s">
        <v>874</v>
      </c>
      <c r="C144" s="79" t="s">
        <v>875</v>
      </c>
      <c r="D144" s="79" t="s">
        <v>876</v>
      </c>
      <c r="E144" s="79" t="s">
        <v>736</v>
      </c>
      <c r="F144" s="79" t="s">
        <v>314</v>
      </c>
      <c r="G144" s="4">
        <v>1147.96</v>
      </c>
      <c r="H144" s="4">
        <v>1147.96</v>
      </c>
      <c r="I144" s="4">
        <v>225</v>
      </c>
      <c r="K144" s="150" t="s">
        <v>691</v>
      </c>
      <c r="M144" s="458">
        <v>0</v>
      </c>
      <c r="N144" s="458">
        <f t="shared" si="7"/>
        <v>922.96</v>
      </c>
      <c r="O144" s="458">
        <f t="shared" si="8"/>
        <v>225</v>
      </c>
      <c r="P144" s="150">
        <f t="shared" si="9"/>
        <v>0</v>
      </c>
      <c r="Q144" s="150">
        <v>625</v>
      </c>
      <c r="R144" s="516"/>
    </row>
    <row r="145" spans="1:18" ht="13.8" x14ac:dyDescent="0.25">
      <c r="A145" s="79">
        <v>138</v>
      </c>
      <c r="B145" s="79" t="s">
        <v>869</v>
      </c>
      <c r="C145" s="79" t="s">
        <v>870</v>
      </c>
      <c r="D145" s="79" t="s">
        <v>871</v>
      </c>
      <c r="E145" s="79" t="s">
        <v>872</v>
      </c>
      <c r="F145" s="79" t="s">
        <v>314</v>
      </c>
      <c r="G145" s="4">
        <v>1275.51</v>
      </c>
      <c r="H145" s="4">
        <v>1275.51</v>
      </c>
      <c r="I145" s="4">
        <v>250</v>
      </c>
      <c r="K145" s="150" t="s">
        <v>691</v>
      </c>
      <c r="M145" s="458">
        <v>25.51</v>
      </c>
      <c r="N145" s="458">
        <f t="shared" si="7"/>
        <v>1000</v>
      </c>
      <c r="O145" s="458">
        <f t="shared" si="8"/>
        <v>250</v>
      </c>
      <c r="P145" s="150">
        <f t="shared" si="9"/>
        <v>51.02</v>
      </c>
      <c r="Q145" s="150">
        <v>1275.51</v>
      </c>
      <c r="R145" s="516"/>
    </row>
    <row r="146" spans="1:18" ht="41.4" x14ac:dyDescent="0.25">
      <c r="A146" s="79">
        <v>139</v>
      </c>
      <c r="B146" s="79" t="s">
        <v>878</v>
      </c>
      <c r="C146" s="79" t="s">
        <v>879</v>
      </c>
      <c r="D146" s="79" t="s">
        <v>880</v>
      </c>
      <c r="E146" s="79" t="s">
        <v>881</v>
      </c>
      <c r="F146" s="79" t="s">
        <v>314</v>
      </c>
      <c r="G146" s="4">
        <v>318.88</v>
      </c>
      <c r="H146" s="4">
        <v>318.88</v>
      </c>
      <c r="I146" s="4">
        <v>62.5</v>
      </c>
      <c r="K146" s="150" t="s">
        <v>691</v>
      </c>
      <c r="M146" s="458">
        <v>0</v>
      </c>
      <c r="N146" s="458">
        <f t="shared" si="7"/>
        <v>256.38</v>
      </c>
      <c r="O146" s="458">
        <f t="shared" si="8"/>
        <v>62.5</v>
      </c>
      <c r="P146" s="150">
        <f t="shared" si="9"/>
        <v>0</v>
      </c>
      <c r="Q146" s="150">
        <v>875</v>
      </c>
      <c r="R146" s="516"/>
    </row>
    <row r="147" spans="1:18" ht="13.8" x14ac:dyDescent="0.25">
      <c r="A147" s="79">
        <v>140</v>
      </c>
      <c r="B147" s="79" t="s">
        <v>631</v>
      </c>
      <c r="C147" s="79" t="s">
        <v>632</v>
      </c>
      <c r="D147" s="79" t="s">
        <v>633</v>
      </c>
      <c r="E147" s="79" t="s">
        <v>872</v>
      </c>
      <c r="F147" s="79" t="s">
        <v>314</v>
      </c>
      <c r="G147" s="4">
        <v>765.31</v>
      </c>
      <c r="H147" s="4">
        <v>765.31</v>
      </c>
      <c r="I147" s="4">
        <v>150</v>
      </c>
      <c r="K147" s="150" t="s">
        <v>691</v>
      </c>
      <c r="M147" s="458">
        <v>20.41</v>
      </c>
      <c r="N147" s="458">
        <f t="shared" si="7"/>
        <v>594.9</v>
      </c>
      <c r="O147" s="458">
        <f t="shared" si="8"/>
        <v>150</v>
      </c>
      <c r="P147" s="150">
        <f t="shared" si="9"/>
        <v>40.82</v>
      </c>
      <c r="Q147" s="150">
        <v>1020.41</v>
      </c>
      <c r="R147" s="516"/>
    </row>
    <row r="148" spans="1:18" ht="69" x14ac:dyDescent="0.25">
      <c r="A148" s="79">
        <v>141</v>
      </c>
      <c r="B148" s="79" t="s">
        <v>603</v>
      </c>
      <c r="C148" s="79" t="s">
        <v>604</v>
      </c>
      <c r="D148" s="79" t="s">
        <v>605</v>
      </c>
      <c r="E148" s="79" t="s">
        <v>734</v>
      </c>
      <c r="F148" s="79" t="s">
        <v>314</v>
      </c>
      <c r="G148" s="4">
        <v>1275.51</v>
      </c>
      <c r="H148" s="4">
        <v>1275.51</v>
      </c>
      <c r="I148" s="4">
        <v>250</v>
      </c>
      <c r="K148" s="150" t="s">
        <v>691</v>
      </c>
      <c r="M148" s="458">
        <v>30.61</v>
      </c>
      <c r="N148" s="458">
        <f t="shared" si="7"/>
        <v>994.90000000000009</v>
      </c>
      <c r="O148" s="458">
        <f t="shared" si="8"/>
        <v>250</v>
      </c>
      <c r="P148" s="150">
        <f t="shared" si="9"/>
        <v>61.22</v>
      </c>
      <c r="Q148" s="150">
        <v>1530.61</v>
      </c>
      <c r="R148" s="516"/>
    </row>
    <row r="149" spans="1:18" ht="41.4" x14ac:dyDescent="0.25">
      <c r="A149" s="79">
        <v>142</v>
      </c>
      <c r="B149" s="79" t="s">
        <v>613</v>
      </c>
      <c r="C149" s="79" t="s">
        <v>614</v>
      </c>
      <c r="D149" s="79" t="s">
        <v>566</v>
      </c>
      <c r="E149" s="79" t="s">
        <v>867</v>
      </c>
      <c r="F149" s="79" t="s">
        <v>314</v>
      </c>
      <c r="G149" s="4">
        <v>2000</v>
      </c>
      <c r="H149" s="4">
        <v>2000</v>
      </c>
      <c r="I149" s="4">
        <v>400</v>
      </c>
      <c r="K149" s="150" t="s">
        <v>691</v>
      </c>
      <c r="M149" s="458">
        <v>0</v>
      </c>
      <c r="N149" s="458">
        <f t="shared" si="7"/>
        <v>1600</v>
      </c>
      <c r="O149" s="458">
        <f t="shared" si="8"/>
        <v>400</v>
      </c>
      <c r="P149" s="150">
        <f t="shared" si="9"/>
        <v>0</v>
      </c>
      <c r="Q149" s="150">
        <v>937.5</v>
      </c>
      <c r="R149" s="516"/>
    </row>
    <row r="150" spans="1:18" ht="41.4" x14ac:dyDescent="0.25">
      <c r="A150" s="79">
        <v>143</v>
      </c>
      <c r="B150" s="79" t="s">
        <v>611</v>
      </c>
      <c r="C150" s="79" t="s">
        <v>612</v>
      </c>
      <c r="D150" s="79" t="s">
        <v>565</v>
      </c>
      <c r="E150" s="79" t="s">
        <v>865</v>
      </c>
      <c r="F150" s="79" t="s">
        <v>314</v>
      </c>
      <c r="G150" s="4">
        <v>1913.27</v>
      </c>
      <c r="H150" s="4">
        <v>1913.27</v>
      </c>
      <c r="I150" s="4">
        <v>375</v>
      </c>
      <c r="K150" s="150" t="s">
        <v>691</v>
      </c>
      <c r="M150" s="458">
        <v>0</v>
      </c>
      <c r="N150" s="458">
        <f t="shared" si="7"/>
        <v>1538.27</v>
      </c>
      <c r="O150" s="458">
        <f t="shared" si="8"/>
        <v>375</v>
      </c>
      <c r="P150" s="150">
        <f t="shared" si="9"/>
        <v>0</v>
      </c>
      <c r="Q150" s="150">
        <v>1625</v>
      </c>
      <c r="R150" s="516"/>
    </row>
    <row r="151" spans="1:18" ht="55.2" x14ac:dyDescent="0.25">
      <c r="A151" s="79">
        <v>144</v>
      </c>
      <c r="B151" s="79" t="s">
        <v>611</v>
      </c>
      <c r="C151" s="79" t="s">
        <v>731</v>
      </c>
      <c r="D151" s="79" t="s">
        <v>733</v>
      </c>
      <c r="E151" s="79" t="s">
        <v>735</v>
      </c>
      <c r="F151" s="79" t="s">
        <v>314</v>
      </c>
      <c r="G151" s="4">
        <v>1275.51</v>
      </c>
      <c r="H151" s="4">
        <v>1275.51</v>
      </c>
      <c r="I151" s="4">
        <v>250</v>
      </c>
      <c r="K151" s="150" t="s">
        <v>691</v>
      </c>
      <c r="M151" s="458">
        <v>15.31</v>
      </c>
      <c r="N151" s="458">
        <f t="shared" si="7"/>
        <v>1010.2</v>
      </c>
      <c r="O151" s="458">
        <f t="shared" si="8"/>
        <v>250</v>
      </c>
      <c r="P151" s="150">
        <f t="shared" si="9"/>
        <v>30.62</v>
      </c>
      <c r="Q151" s="150">
        <v>765.31</v>
      </c>
      <c r="R151" s="516"/>
    </row>
    <row r="152" spans="1:18" ht="41.4" x14ac:dyDescent="0.25">
      <c r="A152" s="79">
        <v>145</v>
      </c>
      <c r="B152" s="79" t="s">
        <v>606</v>
      </c>
      <c r="C152" s="79" t="s">
        <v>732</v>
      </c>
      <c r="D152" s="79" t="s">
        <v>717</v>
      </c>
      <c r="E152" s="79" t="s">
        <v>866</v>
      </c>
      <c r="F152" s="79" t="s">
        <v>314</v>
      </c>
      <c r="G152" s="4">
        <v>956.63</v>
      </c>
      <c r="H152" s="4">
        <v>956.63</v>
      </c>
      <c r="I152" s="4">
        <v>187.5</v>
      </c>
      <c r="K152" s="150" t="s">
        <v>691</v>
      </c>
      <c r="M152" s="458">
        <v>0</v>
      </c>
      <c r="N152" s="458">
        <f t="shared" si="7"/>
        <v>769.13</v>
      </c>
      <c r="O152" s="458">
        <f t="shared" si="8"/>
        <v>187.5</v>
      </c>
      <c r="P152" s="150">
        <f t="shared" si="9"/>
        <v>0</v>
      </c>
      <c r="Q152" s="150">
        <v>1250</v>
      </c>
      <c r="R152" s="516"/>
    </row>
    <row r="153" spans="1:18" ht="55.2" x14ac:dyDescent="0.25">
      <c r="A153" s="79">
        <v>146</v>
      </c>
      <c r="B153" s="79" t="s">
        <v>615</v>
      </c>
      <c r="C153" s="79" t="s">
        <v>628</v>
      </c>
      <c r="D153" s="79" t="s">
        <v>542</v>
      </c>
      <c r="E153" s="79" t="s">
        <v>873</v>
      </c>
      <c r="F153" s="79" t="s">
        <v>314</v>
      </c>
      <c r="G153" s="4">
        <v>1000</v>
      </c>
      <c r="H153" s="4">
        <v>1000</v>
      </c>
      <c r="I153" s="4">
        <v>200</v>
      </c>
      <c r="K153" s="150" t="s">
        <v>691</v>
      </c>
      <c r="M153" s="458">
        <v>15.31</v>
      </c>
      <c r="N153" s="458">
        <f t="shared" si="7"/>
        <v>784.69</v>
      </c>
      <c r="O153" s="458">
        <f t="shared" si="8"/>
        <v>200</v>
      </c>
      <c r="P153" s="150">
        <f t="shared" si="9"/>
        <v>30.62</v>
      </c>
      <c r="Q153" s="150">
        <v>765.31</v>
      </c>
      <c r="R153" s="516"/>
    </row>
    <row r="154" spans="1:18" ht="41.4" x14ac:dyDescent="0.25">
      <c r="A154" s="79">
        <v>147</v>
      </c>
      <c r="B154" s="79" t="s">
        <v>597</v>
      </c>
      <c r="C154" s="79" t="s">
        <v>598</v>
      </c>
      <c r="D154" s="79" t="s">
        <v>541</v>
      </c>
      <c r="E154" s="79" t="s">
        <v>599</v>
      </c>
      <c r="F154" s="79" t="s">
        <v>314</v>
      </c>
      <c r="G154" s="4">
        <v>510.2</v>
      </c>
      <c r="H154" s="4">
        <v>510.2</v>
      </c>
      <c r="I154" s="4">
        <v>100</v>
      </c>
      <c r="K154" s="150" t="s">
        <v>691</v>
      </c>
      <c r="M154" s="458">
        <v>30.61</v>
      </c>
      <c r="N154" s="458">
        <f t="shared" si="7"/>
        <v>379.59</v>
      </c>
      <c r="O154" s="458">
        <f t="shared" si="8"/>
        <v>100</v>
      </c>
      <c r="P154" s="150">
        <f t="shared" si="9"/>
        <v>61.22</v>
      </c>
      <c r="Q154" s="150">
        <v>1530.61</v>
      </c>
      <c r="R154" s="516"/>
    </row>
    <row r="155" spans="1:18" ht="13.8" x14ac:dyDescent="0.25">
      <c r="A155" s="79">
        <v>148</v>
      </c>
      <c r="B155" s="79" t="s">
        <v>607</v>
      </c>
      <c r="C155" s="79" t="s">
        <v>608</v>
      </c>
      <c r="D155" s="79" t="s">
        <v>609</v>
      </c>
      <c r="E155" s="79" t="s">
        <v>610</v>
      </c>
      <c r="F155" s="79" t="s">
        <v>314</v>
      </c>
      <c r="G155" s="4">
        <v>1020.41</v>
      </c>
      <c r="H155" s="4">
        <v>1020.41</v>
      </c>
      <c r="I155" s="4">
        <v>200</v>
      </c>
      <c r="K155" s="150" t="s">
        <v>691</v>
      </c>
      <c r="M155" s="458">
        <v>15.31</v>
      </c>
      <c r="N155" s="458">
        <f t="shared" si="7"/>
        <v>805.1</v>
      </c>
      <c r="O155" s="458">
        <f t="shared" si="8"/>
        <v>200</v>
      </c>
      <c r="P155" s="150">
        <f t="shared" si="9"/>
        <v>30.62</v>
      </c>
      <c r="Q155" s="150">
        <v>765.31</v>
      </c>
      <c r="R155" s="516"/>
    </row>
    <row r="156" spans="1:18" ht="69" x14ac:dyDescent="0.25">
      <c r="A156" s="79">
        <v>149</v>
      </c>
      <c r="B156" s="79" t="s">
        <v>615</v>
      </c>
      <c r="C156" s="79" t="s">
        <v>616</v>
      </c>
      <c r="D156" s="79" t="s">
        <v>617</v>
      </c>
      <c r="E156" s="79" t="s">
        <v>868</v>
      </c>
      <c r="F156" s="79" t="s">
        <v>314</v>
      </c>
      <c r="G156" s="4">
        <v>1530.61</v>
      </c>
      <c r="H156" s="4">
        <v>1530.61</v>
      </c>
      <c r="I156" s="4">
        <v>300</v>
      </c>
      <c r="K156" s="150" t="s">
        <v>691</v>
      </c>
      <c r="M156" s="458">
        <v>6.38</v>
      </c>
      <c r="N156" s="458">
        <f t="shared" si="7"/>
        <v>1224.2299999999998</v>
      </c>
      <c r="O156" s="458">
        <f t="shared" si="8"/>
        <v>300</v>
      </c>
      <c r="P156" s="150">
        <f t="shared" si="9"/>
        <v>12.76</v>
      </c>
      <c r="Q156" s="150">
        <v>318.88</v>
      </c>
      <c r="R156" s="516"/>
    </row>
    <row r="157" spans="1:18" ht="41.4" x14ac:dyDescent="0.25">
      <c r="A157" s="79">
        <v>150</v>
      </c>
      <c r="B157" s="79" t="s">
        <v>623</v>
      </c>
      <c r="C157" s="79" t="s">
        <v>624</v>
      </c>
      <c r="D157" s="79" t="s">
        <v>625</v>
      </c>
      <c r="E157" s="79" t="s">
        <v>736</v>
      </c>
      <c r="F157" s="79" t="s">
        <v>314</v>
      </c>
      <c r="G157" s="4">
        <v>1530.61</v>
      </c>
      <c r="H157" s="4">
        <v>1530.61</v>
      </c>
      <c r="I157" s="4">
        <v>300</v>
      </c>
      <c r="K157" s="150" t="s">
        <v>691</v>
      </c>
      <c r="M157" s="458">
        <v>40.82</v>
      </c>
      <c r="N157" s="458">
        <f t="shared" si="7"/>
        <v>1189.79</v>
      </c>
      <c r="O157" s="458">
        <f t="shared" si="8"/>
        <v>300</v>
      </c>
      <c r="P157" s="150">
        <f t="shared" si="9"/>
        <v>81.64</v>
      </c>
      <c r="Q157" s="150">
        <v>2040.82</v>
      </c>
      <c r="R157" s="516"/>
    </row>
    <row r="158" spans="1:18" ht="82.8" x14ac:dyDescent="0.25">
      <c r="A158" s="79">
        <v>151</v>
      </c>
      <c r="B158" s="79" t="s">
        <v>629</v>
      </c>
      <c r="C158" s="79" t="s">
        <v>630</v>
      </c>
      <c r="D158" s="79" t="s">
        <v>554</v>
      </c>
      <c r="E158" s="79" t="s">
        <v>877</v>
      </c>
      <c r="F158" s="79" t="s">
        <v>314</v>
      </c>
      <c r="G158" s="4">
        <v>637.76</v>
      </c>
      <c r="H158" s="4">
        <v>637.76</v>
      </c>
      <c r="I158" s="4">
        <v>125</v>
      </c>
      <c r="K158" s="150" t="s">
        <v>691</v>
      </c>
      <c r="M158" s="458">
        <v>30.61</v>
      </c>
      <c r="N158" s="458">
        <f t="shared" si="7"/>
        <v>482.15</v>
      </c>
      <c r="O158" s="458">
        <f t="shared" si="8"/>
        <v>125</v>
      </c>
      <c r="P158" s="150">
        <f t="shared" si="9"/>
        <v>61.22</v>
      </c>
      <c r="Q158" s="150">
        <v>1530.61</v>
      </c>
      <c r="R158" s="516"/>
    </row>
    <row r="159" spans="1:18" ht="13.8" x14ac:dyDescent="0.25">
      <c r="A159" s="79">
        <v>152</v>
      </c>
      <c r="B159" s="79" t="s">
        <v>601</v>
      </c>
      <c r="C159" s="79" t="s">
        <v>602</v>
      </c>
      <c r="D159" s="79" t="s">
        <v>739</v>
      </c>
      <c r="E159" s="79" t="s">
        <v>864</v>
      </c>
      <c r="F159" s="79" t="s">
        <v>314</v>
      </c>
      <c r="G159" s="4">
        <v>937.5</v>
      </c>
      <c r="H159" s="4">
        <v>937.5</v>
      </c>
      <c r="I159" s="4">
        <v>187.5</v>
      </c>
      <c r="K159" s="150" t="s">
        <v>691</v>
      </c>
      <c r="M159" s="458">
        <v>25.51</v>
      </c>
      <c r="N159" s="458">
        <f t="shared" si="7"/>
        <v>724.49</v>
      </c>
      <c r="O159" s="458">
        <f t="shared" si="8"/>
        <v>187.5</v>
      </c>
      <c r="P159" s="150">
        <f t="shared" si="9"/>
        <v>51.02</v>
      </c>
      <c r="Q159" s="150">
        <v>1275.51</v>
      </c>
      <c r="R159" s="516"/>
    </row>
    <row r="160" spans="1:18" ht="13.8" x14ac:dyDescent="0.25">
      <c r="A160" s="79">
        <v>153</v>
      </c>
      <c r="B160" s="79" t="s">
        <v>603</v>
      </c>
      <c r="C160" s="79" t="s">
        <v>624</v>
      </c>
      <c r="D160" s="79" t="s">
        <v>626</v>
      </c>
      <c r="E160" s="79" t="s">
        <v>627</v>
      </c>
      <c r="F160" s="79" t="s">
        <v>314</v>
      </c>
      <c r="G160" s="4">
        <v>1275.51</v>
      </c>
      <c r="H160" s="4">
        <v>1275.51</v>
      </c>
      <c r="I160" s="4">
        <v>250</v>
      </c>
      <c r="K160" s="150" t="s">
        <v>691</v>
      </c>
      <c r="M160" s="458">
        <v>17.86</v>
      </c>
      <c r="N160" s="458">
        <f t="shared" si="7"/>
        <v>1007.6500000000001</v>
      </c>
      <c r="O160" s="458">
        <f t="shared" si="8"/>
        <v>250</v>
      </c>
      <c r="P160" s="150">
        <f t="shared" si="9"/>
        <v>35.72</v>
      </c>
      <c r="Q160" s="150">
        <v>892.86</v>
      </c>
      <c r="R160" s="516"/>
    </row>
    <row r="161" spans="1:18" ht="27.6" x14ac:dyDescent="0.25">
      <c r="A161" s="79">
        <v>154</v>
      </c>
      <c r="B161" s="79" t="s">
        <v>619</v>
      </c>
      <c r="C161" s="79" t="s">
        <v>620</v>
      </c>
      <c r="D161" s="79" t="s">
        <v>621</v>
      </c>
      <c r="E161" s="79" t="s">
        <v>622</v>
      </c>
      <c r="F161" s="79" t="s">
        <v>314</v>
      </c>
      <c r="G161" s="4">
        <v>2040.82</v>
      </c>
      <c r="H161" s="4">
        <v>2040.82</v>
      </c>
      <c r="I161" s="4">
        <v>400</v>
      </c>
      <c r="K161" s="150" t="s">
        <v>691</v>
      </c>
      <c r="M161" s="458">
        <v>0</v>
      </c>
      <c r="N161" s="458">
        <f t="shared" si="7"/>
        <v>1640.82</v>
      </c>
      <c r="O161" s="458">
        <f t="shared" si="8"/>
        <v>400</v>
      </c>
      <c r="P161" s="150">
        <f t="shared" si="9"/>
        <v>0</v>
      </c>
      <c r="Q161" s="150">
        <v>1000</v>
      </c>
      <c r="R161" s="516"/>
    </row>
    <row r="162" spans="1:18" ht="55.2" x14ac:dyDescent="0.25">
      <c r="A162" s="79">
        <v>155</v>
      </c>
      <c r="B162" s="79" t="s">
        <v>618</v>
      </c>
      <c r="C162" s="79" t="s">
        <v>738</v>
      </c>
      <c r="D162" s="79" t="s">
        <v>718</v>
      </c>
      <c r="E162" s="79" t="s">
        <v>862</v>
      </c>
      <c r="F162" s="79" t="s">
        <v>314</v>
      </c>
      <c r="G162" s="4">
        <v>1275.51</v>
      </c>
      <c r="H162" s="4">
        <v>1275.51</v>
      </c>
      <c r="I162" s="4">
        <v>250</v>
      </c>
      <c r="K162" s="150" t="s">
        <v>691</v>
      </c>
      <c r="M162" s="458">
        <v>12.76</v>
      </c>
      <c r="N162" s="458">
        <f t="shared" si="7"/>
        <v>1012.75</v>
      </c>
      <c r="O162" s="458">
        <f t="shared" si="8"/>
        <v>250</v>
      </c>
      <c r="P162" s="150">
        <f t="shared" si="9"/>
        <v>25.52</v>
      </c>
      <c r="Q162" s="150">
        <v>637.76</v>
      </c>
      <c r="R162" s="516"/>
    </row>
    <row r="163" spans="1:18" ht="41.4" x14ac:dyDescent="0.25">
      <c r="A163" s="79">
        <v>156</v>
      </c>
      <c r="B163" s="79" t="s">
        <v>740</v>
      </c>
      <c r="C163" s="79" t="s">
        <v>741</v>
      </c>
      <c r="D163" s="79" t="s">
        <v>742</v>
      </c>
      <c r="E163" s="79" t="s">
        <v>736</v>
      </c>
      <c r="F163" s="79" t="s">
        <v>314</v>
      </c>
      <c r="G163" s="4">
        <v>1147.96</v>
      </c>
      <c r="H163" s="4">
        <v>1147.96</v>
      </c>
      <c r="I163" s="4">
        <v>225</v>
      </c>
      <c r="K163" s="150" t="s">
        <v>687</v>
      </c>
      <c r="M163" s="458">
        <v>10.199999999999999</v>
      </c>
      <c r="N163" s="458">
        <f t="shared" si="7"/>
        <v>912.76</v>
      </c>
      <c r="O163" s="458">
        <f t="shared" si="8"/>
        <v>225</v>
      </c>
      <c r="P163" s="150">
        <f t="shared" si="9"/>
        <v>20.399999999999999</v>
      </c>
      <c r="Q163" s="150">
        <v>510.2</v>
      </c>
      <c r="R163" s="516"/>
    </row>
    <row r="164" spans="1:18" ht="41.4" x14ac:dyDescent="0.25">
      <c r="A164" s="79">
        <v>157</v>
      </c>
      <c r="B164" s="79" t="s">
        <v>743</v>
      </c>
      <c r="C164" s="79" t="s">
        <v>744</v>
      </c>
      <c r="D164" s="79" t="s">
        <v>747</v>
      </c>
      <c r="E164" s="79" t="s">
        <v>748</v>
      </c>
      <c r="F164" s="79" t="s">
        <v>314</v>
      </c>
      <c r="G164" s="4">
        <v>1530.61</v>
      </c>
      <c r="H164" s="4">
        <v>1530.61</v>
      </c>
      <c r="I164" s="4">
        <v>300</v>
      </c>
      <c r="K164" s="150" t="s">
        <v>687</v>
      </c>
      <c r="M164" s="458">
        <v>17.86</v>
      </c>
      <c r="N164" s="458">
        <f t="shared" si="7"/>
        <v>1212.75</v>
      </c>
      <c r="O164" s="458">
        <f t="shared" si="8"/>
        <v>300</v>
      </c>
      <c r="P164" s="150">
        <f t="shared" si="9"/>
        <v>35.72</v>
      </c>
      <c r="Q164" s="150">
        <v>892.86</v>
      </c>
      <c r="R164" s="516"/>
    </row>
    <row r="165" spans="1:18" ht="13.8" x14ac:dyDescent="0.25">
      <c r="A165" s="79">
        <v>158</v>
      </c>
      <c r="B165" s="79" t="s">
        <v>745</v>
      </c>
      <c r="C165" s="79" t="s">
        <v>746</v>
      </c>
      <c r="D165" s="79" t="s">
        <v>749</v>
      </c>
      <c r="E165" s="79" t="s">
        <v>863</v>
      </c>
      <c r="F165" s="79" t="s">
        <v>314</v>
      </c>
      <c r="G165" s="4">
        <v>1020.41</v>
      </c>
      <c r="H165" s="4">
        <v>1020.41</v>
      </c>
      <c r="I165" s="4">
        <v>200</v>
      </c>
      <c r="K165" s="150" t="s">
        <v>687</v>
      </c>
      <c r="M165" s="458">
        <v>0</v>
      </c>
      <c r="N165" s="458">
        <f t="shared" si="7"/>
        <v>820.41</v>
      </c>
      <c r="O165" s="458">
        <f t="shared" si="8"/>
        <v>200</v>
      </c>
      <c r="P165" s="150">
        <f t="shared" si="9"/>
        <v>0</v>
      </c>
      <c r="Q165" s="150">
        <v>937.5</v>
      </c>
      <c r="R165" s="516"/>
    </row>
    <row r="166" spans="1:18" ht="41.4" x14ac:dyDescent="0.25">
      <c r="A166" s="79">
        <v>159</v>
      </c>
      <c r="B166" s="79" t="s">
        <v>750</v>
      </c>
      <c r="C166" s="79" t="s">
        <v>751</v>
      </c>
      <c r="D166" s="79" t="s">
        <v>754</v>
      </c>
      <c r="E166" s="79" t="s">
        <v>755</v>
      </c>
      <c r="F166" s="79" t="s">
        <v>314</v>
      </c>
      <c r="G166" s="4">
        <v>1913.27</v>
      </c>
      <c r="H166" s="4">
        <v>1913.27</v>
      </c>
      <c r="I166" s="4">
        <v>375</v>
      </c>
      <c r="R166" s="516"/>
    </row>
    <row r="167" spans="1:18" ht="13.8" x14ac:dyDescent="0.25">
      <c r="A167" s="79">
        <v>160</v>
      </c>
      <c r="B167" s="79" t="s">
        <v>752</v>
      </c>
      <c r="C167" s="79" t="s">
        <v>753</v>
      </c>
      <c r="D167" s="79" t="s">
        <v>756</v>
      </c>
      <c r="E167" s="79" t="s">
        <v>600</v>
      </c>
      <c r="F167" s="79" t="s">
        <v>314</v>
      </c>
      <c r="G167" s="4">
        <v>1275.51</v>
      </c>
      <c r="H167" s="4">
        <v>1275.51</v>
      </c>
      <c r="I167" s="4">
        <v>250</v>
      </c>
      <c r="R167" s="516"/>
    </row>
    <row r="168" spans="1:18" ht="41.4" x14ac:dyDescent="0.25">
      <c r="A168" s="79">
        <v>161</v>
      </c>
      <c r="B168" s="79" t="s">
        <v>874</v>
      </c>
      <c r="C168" s="79" t="s">
        <v>875</v>
      </c>
      <c r="D168" s="79" t="s">
        <v>876</v>
      </c>
      <c r="E168" s="79" t="s">
        <v>736</v>
      </c>
      <c r="F168" s="79" t="s">
        <v>314</v>
      </c>
      <c r="G168" s="4">
        <v>1147.96</v>
      </c>
      <c r="H168" s="4">
        <v>1147.96</v>
      </c>
      <c r="I168" s="4">
        <v>225</v>
      </c>
      <c r="R168" s="516"/>
    </row>
    <row r="169" spans="1:18" ht="13.8" x14ac:dyDescent="0.25">
      <c r="A169" s="79">
        <v>162</v>
      </c>
      <c r="B169" s="79" t="s">
        <v>869</v>
      </c>
      <c r="C169" s="79" t="s">
        <v>870</v>
      </c>
      <c r="D169" s="79" t="s">
        <v>871</v>
      </c>
      <c r="E169" s="79" t="s">
        <v>872</v>
      </c>
      <c r="F169" s="79" t="s">
        <v>314</v>
      </c>
      <c r="G169" s="4">
        <v>1275.51</v>
      </c>
      <c r="H169" s="4">
        <v>1275.51</v>
      </c>
      <c r="I169" s="4">
        <v>250</v>
      </c>
      <c r="R169" s="516"/>
    </row>
    <row r="170" spans="1:18" ht="41.4" x14ac:dyDescent="0.25">
      <c r="A170" s="79">
        <v>163</v>
      </c>
      <c r="B170" s="79" t="s">
        <v>878</v>
      </c>
      <c r="C170" s="79" t="s">
        <v>879</v>
      </c>
      <c r="D170" s="79" t="s">
        <v>880</v>
      </c>
      <c r="E170" s="79" t="s">
        <v>881</v>
      </c>
      <c r="F170" s="79" t="s">
        <v>314</v>
      </c>
      <c r="G170" s="4">
        <v>318.88</v>
      </c>
      <c r="H170" s="4">
        <v>318.88</v>
      </c>
      <c r="I170" s="4">
        <v>62.5</v>
      </c>
      <c r="R170" s="516"/>
    </row>
    <row r="171" spans="1:18" ht="13.8" x14ac:dyDescent="0.25">
      <c r="A171" s="79">
        <v>164</v>
      </c>
      <c r="B171" s="79" t="s">
        <v>631</v>
      </c>
      <c r="C171" s="79" t="s">
        <v>632</v>
      </c>
      <c r="D171" s="79" t="s">
        <v>633</v>
      </c>
      <c r="E171" s="79" t="s">
        <v>872</v>
      </c>
      <c r="F171" s="79" t="s">
        <v>314</v>
      </c>
      <c r="G171" s="4">
        <v>765.31</v>
      </c>
      <c r="H171" s="4">
        <v>765.31</v>
      </c>
      <c r="I171" s="4">
        <v>150</v>
      </c>
      <c r="R171" s="516"/>
    </row>
    <row r="172" spans="1:18" ht="69" x14ac:dyDescent="0.25">
      <c r="A172" s="79">
        <v>165</v>
      </c>
      <c r="B172" s="79" t="s">
        <v>603</v>
      </c>
      <c r="C172" s="79" t="s">
        <v>604</v>
      </c>
      <c r="D172" s="79" t="s">
        <v>605</v>
      </c>
      <c r="E172" s="79" t="s">
        <v>734</v>
      </c>
      <c r="F172" s="79" t="s">
        <v>314</v>
      </c>
      <c r="G172" s="4">
        <v>1275.51</v>
      </c>
      <c r="H172" s="4">
        <v>1275.51</v>
      </c>
      <c r="I172" s="4">
        <v>250</v>
      </c>
      <c r="R172" s="516"/>
    </row>
    <row r="173" spans="1:18" ht="41.4" x14ac:dyDescent="0.25">
      <c r="A173" s="79">
        <v>166</v>
      </c>
      <c r="B173" s="79" t="s">
        <v>613</v>
      </c>
      <c r="C173" s="79" t="s">
        <v>614</v>
      </c>
      <c r="D173" s="79" t="s">
        <v>566</v>
      </c>
      <c r="E173" s="79" t="s">
        <v>867</v>
      </c>
      <c r="F173" s="79" t="s">
        <v>314</v>
      </c>
      <c r="G173" s="4">
        <v>2000</v>
      </c>
      <c r="H173" s="4">
        <v>2000</v>
      </c>
      <c r="I173" s="4">
        <v>400</v>
      </c>
      <c r="R173" s="516"/>
    </row>
    <row r="174" spans="1:18" ht="41.4" x14ac:dyDescent="0.25">
      <c r="A174" s="79">
        <v>167</v>
      </c>
      <c r="B174" s="79" t="s">
        <v>611</v>
      </c>
      <c r="C174" s="79" t="s">
        <v>612</v>
      </c>
      <c r="D174" s="79" t="s">
        <v>565</v>
      </c>
      <c r="E174" s="79" t="s">
        <v>865</v>
      </c>
      <c r="F174" s="79" t="s">
        <v>314</v>
      </c>
      <c r="G174" s="4">
        <v>1913.27</v>
      </c>
      <c r="H174" s="4">
        <v>1913.27</v>
      </c>
      <c r="I174" s="4">
        <v>375</v>
      </c>
      <c r="R174" s="516"/>
    </row>
    <row r="175" spans="1:18" ht="55.2" x14ac:dyDescent="0.25">
      <c r="A175" s="79">
        <v>168</v>
      </c>
      <c r="B175" s="79" t="s">
        <v>611</v>
      </c>
      <c r="C175" s="79" t="s">
        <v>731</v>
      </c>
      <c r="D175" s="79" t="s">
        <v>733</v>
      </c>
      <c r="E175" s="79" t="s">
        <v>735</v>
      </c>
      <c r="F175" s="79" t="s">
        <v>314</v>
      </c>
      <c r="G175" s="4">
        <v>1275.51</v>
      </c>
      <c r="H175" s="4">
        <v>1275.51</v>
      </c>
      <c r="I175" s="4">
        <v>250</v>
      </c>
      <c r="R175" s="516"/>
    </row>
    <row r="176" spans="1:18" ht="41.4" x14ac:dyDescent="0.25">
      <c r="A176" s="79">
        <v>169</v>
      </c>
      <c r="B176" s="79" t="s">
        <v>606</v>
      </c>
      <c r="C176" s="79" t="s">
        <v>732</v>
      </c>
      <c r="D176" s="79" t="s">
        <v>717</v>
      </c>
      <c r="E176" s="79" t="s">
        <v>866</v>
      </c>
      <c r="F176" s="79" t="s">
        <v>314</v>
      </c>
      <c r="G176" s="4">
        <v>956.63</v>
      </c>
      <c r="H176" s="4">
        <v>956.63</v>
      </c>
      <c r="I176" s="4">
        <v>187.5</v>
      </c>
      <c r="R176" s="516"/>
    </row>
    <row r="177" spans="1:18" ht="55.2" x14ac:dyDescent="0.25">
      <c r="A177" s="79">
        <v>170</v>
      </c>
      <c r="B177" s="79" t="s">
        <v>615</v>
      </c>
      <c r="C177" s="79" t="s">
        <v>628</v>
      </c>
      <c r="D177" s="79" t="s">
        <v>542</v>
      </c>
      <c r="E177" s="79" t="s">
        <v>873</v>
      </c>
      <c r="F177" s="79" t="s">
        <v>314</v>
      </c>
      <c r="G177" s="4">
        <v>1000</v>
      </c>
      <c r="H177" s="4">
        <v>1000</v>
      </c>
      <c r="I177" s="4">
        <v>200</v>
      </c>
      <c r="R177" s="516"/>
    </row>
    <row r="178" spans="1:18" ht="41.4" x14ac:dyDescent="0.25">
      <c r="A178" s="79">
        <v>171</v>
      </c>
      <c r="B178" s="79" t="s">
        <v>597</v>
      </c>
      <c r="C178" s="79" t="s">
        <v>598</v>
      </c>
      <c r="D178" s="79" t="s">
        <v>541</v>
      </c>
      <c r="E178" s="79" t="s">
        <v>599</v>
      </c>
      <c r="F178" s="79" t="s">
        <v>314</v>
      </c>
      <c r="G178" s="4">
        <v>510.2</v>
      </c>
      <c r="H178" s="4">
        <v>510.2</v>
      </c>
      <c r="I178" s="4">
        <v>100</v>
      </c>
      <c r="R178" s="516"/>
    </row>
    <row r="179" spans="1:18" ht="13.8" x14ac:dyDescent="0.25">
      <c r="A179" s="79">
        <v>172</v>
      </c>
      <c r="B179" s="79" t="s">
        <v>607</v>
      </c>
      <c r="C179" s="79" t="s">
        <v>608</v>
      </c>
      <c r="D179" s="79" t="s">
        <v>609</v>
      </c>
      <c r="E179" s="79" t="s">
        <v>610</v>
      </c>
      <c r="F179" s="79" t="s">
        <v>314</v>
      </c>
      <c r="G179" s="4">
        <v>1020.41</v>
      </c>
      <c r="H179" s="4">
        <v>1020.41</v>
      </c>
      <c r="I179" s="4">
        <v>200</v>
      </c>
      <c r="R179" s="516"/>
    </row>
    <row r="180" spans="1:18" ht="69" x14ac:dyDescent="0.25">
      <c r="A180" s="79">
        <v>173</v>
      </c>
      <c r="B180" s="79" t="s">
        <v>615</v>
      </c>
      <c r="C180" s="79" t="s">
        <v>616</v>
      </c>
      <c r="D180" s="79" t="s">
        <v>617</v>
      </c>
      <c r="E180" s="79" t="s">
        <v>868</v>
      </c>
      <c r="F180" s="79" t="s">
        <v>314</v>
      </c>
      <c r="G180" s="4">
        <v>1530.61</v>
      </c>
      <c r="H180" s="4">
        <v>1530.61</v>
      </c>
      <c r="I180" s="4">
        <v>300</v>
      </c>
      <c r="R180" s="516"/>
    </row>
    <row r="181" spans="1:18" ht="41.4" x14ac:dyDescent="0.25">
      <c r="A181" s="79">
        <v>174</v>
      </c>
      <c r="B181" s="79" t="s">
        <v>623</v>
      </c>
      <c r="C181" s="79" t="s">
        <v>624</v>
      </c>
      <c r="D181" s="79" t="s">
        <v>625</v>
      </c>
      <c r="E181" s="79" t="s">
        <v>736</v>
      </c>
      <c r="F181" s="79" t="s">
        <v>314</v>
      </c>
      <c r="G181" s="4">
        <v>1530.61</v>
      </c>
      <c r="H181" s="4">
        <v>1530.61</v>
      </c>
      <c r="I181" s="4">
        <v>300</v>
      </c>
      <c r="R181" s="516"/>
    </row>
    <row r="182" spans="1:18" ht="82.8" x14ac:dyDescent="0.25">
      <c r="A182" s="79">
        <v>175</v>
      </c>
      <c r="B182" s="79" t="s">
        <v>629</v>
      </c>
      <c r="C182" s="79" t="s">
        <v>630</v>
      </c>
      <c r="D182" s="79" t="s">
        <v>554</v>
      </c>
      <c r="E182" s="79" t="s">
        <v>877</v>
      </c>
      <c r="F182" s="79" t="s">
        <v>314</v>
      </c>
      <c r="G182" s="4">
        <v>637.76</v>
      </c>
      <c r="H182" s="4">
        <v>637.76</v>
      </c>
      <c r="I182" s="4">
        <v>125</v>
      </c>
      <c r="R182" s="516"/>
    </row>
    <row r="183" spans="1:18" ht="13.8" x14ac:dyDescent="0.25">
      <c r="A183" s="79">
        <v>176</v>
      </c>
      <c r="B183" s="79" t="s">
        <v>601</v>
      </c>
      <c r="C183" s="79" t="s">
        <v>602</v>
      </c>
      <c r="D183" s="79" t="s">
        <v>739</v>
      </c>
      <c r="E183" s="79" t="s">
        <v>864</v>
      </c>
      <c r="F183" s="79" t="s">
        <v>314</v>
      </c>
      <c r="G183" s="4">
        <v>937.5</v>
      </c>
      <c r="H183" s="4">
        <v>937.5</v>
      </c>
      <c r="I183" s="4">
        <v>187.5</v>
      </c>
      <c r="R183" s="516"/>
    </row>
    <row r="184" spans="1:18" ht="13.8" x14ac:dyDescent="0.25">
      <c r="A184" s="79">
        <v>177</v>
      </c>
      <c r="B184" s="79" t="s">
        <v>603</v>
      </c>
      <c r="C184" s="79" t="s">
        <v>624</v>
      </c>
      <c r="D184" s="79" t="s">
        <v>626</v>
      </c>
      <c r="E184" s="79" t="s">
        <v>627</v>
      </c>
      <c r="F184" s="79" t="s">
        <v>314</v>
      </c>
      <c r="G184" s="4">
        <v>1275.51</v>
      </c>
      <c r="H184" s="4">
        <v>1275.51</v>
      </c>
      <c r="I184" s="4">
        <v>250</v>
      </c>
      <c r="R184" s="516"/>
    </row>
    <row r="185" spans="1:18" ht="27.6" x14ac:dyDescent="0.25">
      <c r="A185" s="79">
        <v>178</v>
      </c>
      <c r="B185" s="79" t="s">
        <v>619</v>
      </c>
      <c r="C185" s="79" t="s">
        <v>620</v>
      </c>
      <c r="D185" s="79" t="s">
        <v>621</v>
      </c>
      <c r="E185" s="79" t="s">
        <v>622</v>
      </c>
      <c r="F185" s="79" t="s">
        <v>314</v>
      </c>
      <c r="G185" s="4">
        <v>2040.82</v>
      </c>
      <c r="H185" s="4">
        <v>2040.82</v>
      </c>
      <c r="I185" s="4">
        <v>400</v>
      </c>
      <c r="R185" s="516"/>
    </row>
    <row r="186" spans="1:18" ht="55.2" x14ac:dyDescent="0.25">
      <c r="A186" s="79">
        <v>179</v>
      </c>
      <c r="B186" s="79" t="s">
        <v>618</v>
      </c>
      <c r="C186" s="79" t="s">
        <v>738</v>
      </c>
      <c r="D186" s="79" t="s">
        <v>718</v>
      </c>
      <c r="E186" s="79" t="s">
        <v>862</v>
      </c>
      <c r="F186" s="79" t="s">
        <v>314</v>
      </c>
      <c r="G186" s="4">
        <v>1275.51</v>
      </c>
      <c r="H186" s="4">
        <v>1275.51</v>
      </c>
      <c r="I186" s="4">
        <v>250</v>
      </c>
      <c r="R186" s="516"/>
    </row>
    <row r="187" spans="1:18" ht="41.4" x14ac:dyDescent="0.25">
      <c r="A187" s="79">
        <v>180</v>
      </c>
      <c r="B187" s="79" t="s">
        <v>740</v>
      </c>
      <c r="C187" s="79" t="s">
        <v>741</v>
      </c>
      <c r="D187" s="79" t="s">
        <v>742</v>
      </c>
      <c r="E187" s="79" t="s">
        <v>736</v>
      </c>
      <c r="F187" s="79" t="s">
        <v>314</v>
      </c>
      <c r="G187" s="4">
        <v>1147.96</v>
      </c>
      <c r="H187" s="4">
        <v>1147.96</v>
      </c>
      <c r="I187" s="4">
        <v>225</v>
      </c>
      <c r="R187" s="516"/>
    </row>
    <row r="188" spans="1:18" ht="41.4" x14ac:dyDescent="0.25">
      <c r="A188" s="79">
        <v>181</v>
      </c>
      <c r="B188" s="79" t="s">
        <v>743</v>
      </c>
      <c r="C188" s="79" t="s">
        <v>744</v>
      </c>
      <c r="D188" s="79" t="s">
        <v>747</v>
      </c>
      <c r="E188" s="79" t="s">
        <v>748</v>
      </c>
      <c r="F188" s="79" t="s">
        <v>314</v>
      </c>
      <c r="G188" s="4">
        <v>1530.61</v>
      </c>
      <c r="H188" s="4">
        <v>1530.61</v>
      </c>
      <c r="I188" s="4">
        <v>300</v>
      </c>
      <c r="R188" s="516"/>
    </row>
    <row r="189" spans="1:18" ht="13.8" x14ac:dyDescent="0.25">
      <c r="A189" s="79">
        <v>182</v>
      </c>
      <c r="B189" s="79" t="s">
        <v>745</v>
      </c>
      <c r="C189" s="79" t="s">
        <v>746</v>
      </c>
      <c r="D189" s="79" t="s">
        <v>749</v>
      </c>
      <c r="E189" s="79" t="s">
        <v>863</v>
      </c>
      <c r="F189" s="79" t="s">
        <v>314</v>
      </c>
      <c r="G189" s="4">
        <v>1020.41</v>
      </c>
      <c r="H189" s="4">
        <v>1020.41</v>
      </c>
      <c r="I189" s="4">
        <v>200</v>
      </c>
      <c r="R189" s="516"/>
    </row>
    <row r="190" spans="1:18" ht="41.4" x14ac:dyDescent="0.25">
      <c r="A190" s="79">
        <v>183</v>
      </c>
      <c r="B190" s="79" t="s">
        <v>750</v>
      </c>
      <c r="C190" s="79" t="s">
        <v>751</v>
      </c>
      <c r="D190" s="79" t="s">
        <v>754</v>
      </c>
      <c r="E190" s="79" t="s">
        <v>755</v>
      </c>
      <c r="F190" s="79" t="s">
        <v>314</v>
      </c>
      <c r="G190" s="4">
        <v>1913.27</v>
      </c>
      <c r="H190" s="4">
        <v>1913.27</v>
      </c>
      <c r="I190" s="4">
        <v>375</v>
      </c>
      <c r="R190" s="516"/>
    </row>
    <row r="191" spans="1:18" ht="13.8" x14ac:dyDescent="0.25">
      <c r="A191" s="79">
        <v>184</v>
      </c>
      <c r="B191" s="79" t="s">
        <v>752</v>
      </c>
      <c r="C191" s="79" t="s">
        <v>753</v>
      </c>
      <c r="D191" s="79" t="s">
        <v>756</v>
      </c>
      <c r="E191" s="79" t="s">
        <v>600</v>
      </c>
      <c r="F191" s="79" t="s">
        <v>314</v>
      </c>
      <c r="G191" s="4">
        <v>1275.51</v>
      </c>
      <c r="H191" s="4">
        <v>1275.51</v>
      </c>
      <c r="I191" s="4">
        <v>250</v>
      </c>
      <c r="R191" s="516"/>
    </row>
    <row r="192" spans="1:18" ht="41.4" x14ac:dyDescent="0.25">
      <c r="A192" s="79">
        <v>185</v>
      </c>
      <c r="B192" s="79" t="s">
        <v>874</v>
      </c>
      <c r="C192" s="79" t="s">
        <v>875</v>
      </c>
      <c r="D192" s="79" t="s">
        <v>876</v>
      </c>
      <c r="E192" s="79" t="s">
        <v>736</v>
      </c>
      <c r="F192" s="79" t="s">
        <v>314</v>
      </c>
      <c r="G192" s="4">
        <v>1147.96</v>
      </c>
      <c r="H192" s="4">
        <v>1147.96</v>
      </c>
      <c r="I192" s="4">
        <v>225</v>
      </c>
      <c r="R192" s="516"/>
    </row>
    <row r="193" spans="1:18" ht="13.8" x14ac:dyDescent="0.25">
      <c r="A193" s="79">
        <v>186</v>
      </c>
      <c r="B193" s="79" t="s">
        <v>869</v>
      </c>
      <c r="C193" s="79" t="s">
        <v>870</v>
      </c>
      <c r="D193" s="79" t="s">
        <v>871</v>
      </c>
      <c r="E193" s="79" t="s">
        <v>872</v>
      </c>
      <c r="F193" s="79" t="s">
        <v>314</v>
      </c>
      <c r="G193" s="4">
        <v>1275.51</v>
      </c>
      <c r="H193" s="4">
        <v>1275.51</v>
      </c>
      <c r="I193" s="4">
        <v>250</v>
      </c>
      <c r="R193" s="516"/>
    </row>
    <row r="194" spans="1:18" ht="41.4" x14ac:dyDescent="0.25">
      <c r="A194" s="79">
        <v>187</v>
      </c>
      <c r="B194" s="79" t="s">
        <v>878</v>
      </c>
      <c r="C194" s="79" t="s">
        <v>879</v>
      </c>
      <c r="D194" s="79" t="s">
        <v>880</v>
      </c>
      <c r="E194" s="79" t="s">
        <v>881</v>
      </c>
      <c r="F194" s="79" t="s">
        <v>314</v>
      </c>
      <c r="G194" s="4">
        <v>318.88</v>
      </c>
      <c r="H194" s="4">
        <v>318.88</v>
      </c>
      <c r="I194" s="4">
        <v>62.5</v>
      </c>
      <c r="R194" s="516"/>
    </row>
    <row r="195" spans="1:18" ht="13.8" x14ac:dyDescent="0.25">
      <c r="A195" s="79">
        <v>188</v>
      </c>
      <c r="B195" s="79" t="s">
        <v>631</v>
      </c>
      <c r="C195" s="79" t="s">
        <v>632</v>
      </c>
      <c r="D195" s="79" t="s">
        <v>633</v>
      </c>
      <c r="E195" s="79" t="s">
        <v>872</v>
      </c>
      <c r="F195" s="79" t="s">
        <v>314</v>
      </c>
      <c r="G195" s="4">
        <v>765.31</v>
      </c>
      <c r="H195" s="4">
        <v>765.31</v>
      </c>
      <c r="I195" s="4">
        <v>150</v>
      </c>
      <c r="R195" s="516"/>
    </row>
    <row r="196" spans="1:18" ht="27.6" x14ac:dyDescent="0.25">
      <c r="A196" s="79">
        <v>189</v>
      </c>
      <c r="B196" s="79" t="s">
        <v>615</v>
      </c>
      <c r="C196" s="79" t="s">
        <v>882</v>
      </c>
      <c r="D196" s="79" t="s">
        <v>883</v>
      </c>
      <c r="E196" s="79" t="s">
        <v>884</v>
      </c>
      <c r="F196" s="79" t="s">
        <v>314</v>
      </c>
      <c r="G196" s="4">
        <v>4058.44</v>
      </c>
      <c r="H196" s="4">
        <v>4058.44</v>
      </c>
      <c r="I196" s="4">
        <v>795.45</v>
      </c>
      <c r="R196" s="516"/>
    </row>
    <row r="197" spans="1:18" ht="69" x14ac:dyDescent="0.25">
      <c r="A197" s="79">
        <v>190</v>
      </c>
      <c r="B197" s="79" t="s">
        <v>603</v>
      </c>
      <c r="C197" s="79" t="s">
        <v>604</v>
      </c>
      <c r="D197" s="79" t="s">
        <v>605</v>
      </c>
      <c r="E197" s="79" t="s">
        <v>734</v>
      </c>
      <c r="F197" s="79" t="s">
        <v>314</v>
      </c>
      <c r="G197" s="4">
        <v>1275.51</v>
      </c>
      <c r="H197" s="4">
        <v>1275.51</v>
      </c>
      <c r="I197" s="4">
        <v>250</v>
      </c>
      <c r="R197" s="516"/>
    </row>
    <row r="198" spans="1:18" ht="41.4" x14ac:dyDescent="0.25">
      <c r="A198" s="79">
        <v>191</v>
      </c>
      <c r="B198" s="79" t="s">
        <v>613</v>
      </c>
      <c r="C198" s="79" t="s">
        <v>614</v>
      </c>
      <c r="D198" s="79" t="s">
        <v>566</v>
      </c>
      <c r="E198" s="79" t="s">
        <v>867</v>
      </c>
      <c r="F198" s="79" t="s">
        <v>314</v>
      </c>
      <c r="G198" s="4">
        <v>2000</v>
      </c>
      <c r="H198" s="4">
        <v>2000</v>
      </c>
      <c r="I198" s="4">
        <v>400</v>
      </c>
      <c r="R198" s="516"/>
    </row>
    <row r="199" spans="1:18" ht="41.4" x14ac:dyDescent="0.25">
      <c r="A199" s="79">
        <v>192</v>
      </c>
      <c r="B199" s="79" t="s">
        <v>611</v>
      </c>
      <c r="C199" s="79" t="s">
        <v>612</v>
      </c>
      <c r="D199" s="79" t="s">
        <v>565</v>
      </c>
      <c r="E199" s="79" t="s">
        <v>865</v>
      </c>
      <c r="F199" s="79" t="s">
        <v>314</v>
      </c>
      <c r="G199" s="4">
        <v>1913.27</v>
      </c>
      <c r="H199" s="4">
        <v>1913.27</v>
      </c>
      <c r="I199" s="4">
        <v>375</v>
      </c>
      <c r="R199" s="516"/>
    </row>
    <row r="200" spans="1:18" ht="55.2" x14ac:dyDescent="0.25">
      <c r="A200" s="79">
        <v>193</v>
      </c>
      <c r="B200" s="79" t="s">
        <v>611</v>
      </c>
      <c r="C200" s="79" t="s">
        <v>731</v>
      </c>
      <c r="D200" s="79" t="s">
        <v>733</v>
      </c>
      <c r="E200" s="79" t="s">
        <v>735</v>
      </c>
      <c r="F200" s="79" t="s">
        <v>314</v>
      </c>
      <c r="G200" s="4">
        <v>1275.51</v>
      </c>
      <c r="H200" s="4">
        <v>1275.51</v>
      </c>
      <c r="I200" s="4">
        <v>250</v>
      </c>
      <c r="R200" s="516"/>
    </row>
    <row r="201" spans="1:18" ht="41.4" x14ac:dyDescent="0.25">
      <c r="A201" s="79">
        <v>194</v>
      </c>
      <c r="B201" s="79" t="s">
        <v>606</v>
      </c>
      <c r="C201" s="79" t="s">
        <v>732</v>
      </c>
      <c r="D201" s="79" t="s">
        <v>717</v>
      </c>
      <c r="E201" s="79" t="s">
        <v>866</v>
      </c>
      <c r="F201" s="79" t="s">
        <v>314</v>
      </c>
      <c r="G201" s="4">
        <v>956.63</v>
      </c>
      <c r="H201" s="4">
        <v>956.63</v>
      </c>
      <c r="I201" s="4">
        <v>187.5</v>
      </c>
      <c r="R201" s="516"/>
    </row>
    <row r="202" spans="1:18" ht="55.2" x14ac:dyDescent="0.25">
      <c r="A202" s="79">
        <v>195</v>
      </c>
      <c r="B202" s="79" t="s">
        <v>615</v>
      </c>
      <c r="C202" s="79" t="s">
        <v>628</v>
      </c>
      <c r="D202" s="79" t="s">
        <v>542</v>
      </c>
      <c r="E202" s="79" t="s">
        <v>873</v>
      </c>
      <c r="F202" s="79" t="s">
        <v>314</v>
      </c>
      <c r="G202" s="4">
        <v>1000</v>
      </c>
      <c r="H202" s="4">
        <v>1000</v>
      </c>
      <c r="I202" s="4">
        <v>200</v>
      </c>
      <c r="K202" s="150" t="s">
        <v>687</v>
      </c>
      <c r="M202" s="458">
        <v>7.99</v>
      </c>
      <c r="N202" s="458">
        <f t="shared" si="7"/>
        <v>792.01</v>
      </c>
      <c r="O202" s="458">
        <f t="shared" si="8"/>
        <v>200</v>
      </c>
      <c r="P202" s="150">
        <f t="shared" si="9"/>
        <v>15.98</v>
      </c>
      <c r="Q202" s="150">
        <v>399.29</v>
      </c>
      <c r="R202" s="516"/>
    </row>
    <row r="203" spans="1:18" ht="41.4" x14ac:dyDescent="0.25">
      <c r="A203" s="79">
        <v>196</v>
      </c>
      <c r="B203" s="79" t="s">
        <v>597</v>
      </c>
      <c r="C203" s="79" t="s">
        <v>598</v>
      </c>
      <c r="D203" s="79" t="s">
        <v>541</v>
      </c>
      <c r="E203" s="79" t="s">
        <v>599</v>
      </c>
      <c r="F203" s="79" t="s">
        <v>314</v>
      </c>
      <c r="G203" s="4">
        <v>510.2</v>
      </c>
      <c r="H203" s="4">
        <v>510.2</v>
      </c>
      <c r="I203" s="4">
        <v>100</v>
      </c>
      <c r="K203" s="150" t="s">
        <v>687</v>
      </c>
      <c r="M203" s="458">
        <v>0</v>
      </c>
      <c r="N203" s="458">
        <f t="shared" si="7"/>
        <v>410.2</v>
      </c>
      <c r="O203" s="458">
        <f t="shared" si="8"/>
        <v>100</v>
      </c>
      <c r="P203" s="150">
        <f t="shared" si="9"/>
        <v>0</v>
      </c>
      <c r="Q203" s="150">
        <v>625</v>
      </c>
      <c r="R203" s="516"/>
    </row>
    <row r="204" spans="1:18" ht="13.8" x14ac:dyDescent="0.25">
      <c r="A204" s="79">
        <v>197</v>
      </c>
      <c r="B204" s="79" t="s">
        <v>607</v>
      </c>
      <c r="C204" s="79" t="s">
        <v>608</v>
      </c>
      <c r="D204" s="79" t="s">
        <v>609</v>
      </c>
      <c r="E204" s="79" t="s">
        <v>610</v>
      </c>
      <c r="F204" s="79" t="s">
        <v>314</v>
      </c>
      <c r="G204" s="4">
        <v>1020.41</v>
      </c>
      <c r="H204" s="4">
        <v>1020.41</v>
      </c>
      <c r="I204" s="4">
        <v>200</v>
      </c>
      <c r="K204" s="150" t="s">
        <v>687</v>
      </c>
      <c r="M204" s="458">
        <v>25.51</v>
      </c>
      <c r="N204" s="458">
        <f t="shared" si="7"/>
        <v>794.9</v>
      </c>
      <c r="O204" s="458">
        <f t="shared" si="8"/>
        <v>200</v>
      </c>
      <c r="P204" s="150">
        <f t="shared" si="9"/>
        <v>51.02</v>
      </c>
      <c r="Q204" s="150">
        <v>1275.51</v>
      </c>
      <c r="R204" s="516"/>
    </row>
    <row r="205" spans="1:18" ht="69" x14ac:dyDescent="0.25">
      <c r="A205" s="79">
        <v>198</v>
      </c>
      <c r="B205" s="79" t="s">
        <v>615</v>
      </c>
      <c r="C205" s="79" t="s">
        <v>616</v>
      </c>
      <c r="D205" s="79" t="s">
        <v>617</v>
      </c>
      <c r="E205" s="79" t="s">
        <v>868</v>
      </c>
      <c r="F205" s="79" t="s">
        <v>314</v>
      </c>
      <c r="G205" s="4">
        <v>1530.61</v>
      </c>
      <c r="H205" s="4">
        <v>1530.61</v>
      </c>
      <c r="I205" s="4">
        <v>300</v>
      </c>
      <c r="K205" s="150" t="s">
        <v>687</v>
      </c>
      <c r="M205" s="458">
        <v>0</v>
      </c>
      <c r="N205" s="458">
        <f t="shared" si="7"/>
        <v>1230.6099999999999</v>
      </c>
      <c r="O205" s="458">
        <f t="shared" si="8"/>
        <v>300</v>
      </c>
      <c r="P205" s="150">
        <f t="shared" si="9"/>
        <v>0</v>
      </c>
      <c r="Q205" s="150">
        <v>875</v>
      </c>
      <c r="R205" s="516"/>
    </row>
    <row r="206" spans="1:18" ht="41.4" x14ac:dyDescent="0.25">
      <c r="A206" s="79">
        <v>199</v>
      </c>
      <c r="B206" s="79" t="s">
        <v>623</v>
      </c>
      <c r="C206" s="79" t="s">
        <v>624</v>
      </c>
      <c r="D206" s="79" t="s">
        <v>625</v>
      </c>
      <c r="E206" s="79" t="s">
        <v>736</v>
      </c>
      <c r="F206" s="79" t="s">
        <v>314</v>
      </c>
      <c r="G206" s="4">
        <v>1530.61</v>
      </c>
      <c r="H206" s="4">
        <v>1530.61</v>
      </c>
      <c r="I206" s="4">
        <v>300</v>
      </c>
      <c r="K206" s="150" t="s">
        <v>687</v>
      </c>
      <c r="M206" s="458">
        <v>20.41</v>
      </c>
      <c r="N206" s="458">
        <f t="shared" si="7"/>
        <v>1210.1999999999998</v>
      </c>
      <c r="O206" s="458">
        <f t="shared" si="8"/>
        <v>300</v>
      </c>
      <c r="P206" s="150">
        <f t="shared" si="9"/>
        <v>40.82</v>
      </c>
      <c r="Q206" s="150">
        <v>1020.41</v>
      </c>
      <c r="R206" s="516"/>
    </row>
    <row r="207" spans="1:18" ht="82.8" x14ac:dyDescent="0.25">
      <c r="A207" s="79">
        <v>200</v>
      </c>
      <c r="B207" s="79" t="s">
        <v>629</v>
      </c>
      <c r="C207" s="79" t="s">
        <v>630</v>
      </c>
      <c r="D207" s="79" t="s">
        <v>554</v>
      </c>
      <c r="E207" s="79" t="s">
        <v>877</v>
      </c>
      <c r="F207" s="79" t="s">
        <v>314</v>
      </c>
      <c r="G207" s="4">
        <v>637.76</v>
      </c>
      <c r="H207" s="4">
        <v>637.76</v>
      </c>
      <c r="I207" s="4">
        <v>125</v>
      </c>
      <c r="K207" s="150" t="s">
        <v>687</v>
      </c>
      <c r="M207" s="458">
        <v>30.61</v>
      </c>
      <c r="N207" s="458">
        <f t="shared" si="7"/>
        <v>482.15</v>
      </c>
      <c r="O207" s="458">
        <f t="shared" si="8"/>
        <v>125</v>
      </c>
      <c r="P207" s="150">
        <f t="shared" si="9"/>
        <v>61.22</v>
      </c>
      <c r="Q207" s="150">
        <v>1530.61</v>
      </c>
      <c r="R207" s="516"/>
    </row>
    <row r="208" spans="1:18" ht="13.8" x14ac:dyDescent="0.25">
      <c r="A208" s="79">
        <v>201</v>
      </c>
      <c r="B208" s="79" t="s">
        <v>601</v>
      </c>
      <c r="C208" s="79" t="s">
        <v>602</v>
      </c>
      <c r="D208" s="79" t="s">
        <v>739</v>
      </c>
      <c r="E208" s="79" t="s">
        <v>864</v>
      </c>
      <c r="F208" s="79" t="s">
        <v>314</v>
      </c>
      <c r="G208" s="4">
        <v>937.5</v>
      </c>
      <c r="H208" s="4">
        <v>937.5</v>
      </c>
      <c r="I208" s="4">
        <v>187.5</v>
      </c>
      <c r="K208" s="150" t="s">
        <v>687</v>
      </c>
      <c r="M208" s="458">
        <v>0</v>
      </c>
      <c r="N208" s="458">
        <f t="shared" si="7"/>
        <v>750</v>
      </c>
      <c r="O208" s="458">
        <f t="shared" si="8"/>
        <v>187.5</v>
      </c>
      <c r="P208" s="150">
        <f t="shared" si="9"/>
        <v>0</v>
      </c>
      <c r="Q208" s="150">
        <v>937.5</v>
      </c>
      <c r="R208" s="516"/>
    </row>
    <row r="209" spans="1:18" ht="13.8" x14ac:dyDescent="0.25">
      <c r="A209" s="79">
        <v>202</v>
      </c>
      <c r="B209" s="79" t="s">
        <v>603</v>
      </c>
      <c r="C209" s="79" t="s">
        <v>624</v>
      </c>
      <c r="D209" s="79" t="s">
        <v>626</v>
      </c>
      <c r="E209" s="79" t="s">
        <v>627</v>
      </c>
      <c r="F209" s="79" t="s">
        <v>314</v>
      </c>
      <c r="G209" s="4">
        <v>1275.51</v>
      </c>
      <c r="H209" s="4">
        <v>1275.51</v>
      </c>
      <c r="I209" s="4">
        <v>250</v>
      </c>
      <c r="K209" s="150" t="s">
        <v>687</v>
      </c>
      <c r="M209" s="458">
        <v>0</v>
      </c>
      <c r="N209" s="458">
        <f t="shared" si="7"/>
        <v>1025.51</v>
      </c>
      <c r="O209" s="458">
        <f t="shared" si="8"/>
        <v>250</v>
      </c>
      <c r="P209" s="150">
        <f t="shared" si="9"/>
        <v>0</v>
      </c>
      <c r="Q209" s="150">
        <v>1625</v>
      </c>
      <c r="R209" s="516"/>
    </row>
    <row r="210" spans="1:18" ht="27.6" x14ac:dyDescent="0.25">
      <c r="A210" s="79">
        <v>203</v>
      </c>
      <c r="B210" s="79" t="s">
        <v>619</v>
      </c>
      <c r="C210" s="79" t="s">
        <v>620</v>
      </c>
      <c r="D210" s="79" t="s">
        <v>621</v>
      </c>
      <c r="E210" s="79" t="s">
        <v>622</v>
      </c>
      <c r="F210" s="79" t="s">
        <v>314</v>
      </c>
      <c r="G210" s="4">
        <v>2040.82</v>
      </c>
      <c r="H210" s="4">
        <v>2040.82</v>
      </c>
      <c r="I210" s="4">
        <v>400</v>
      </c>
      <c r="K210" s="150" t="s">
        <v>687</v>
      </c>
      <c r="M210" s="458">
        <v>15.31</v>
      </c>
      <c r="N210" s="458">
        <f t="shared" si="7"/>
        <v>1625.51</v>
      </c>
      <c r="O210" s="458">
        <f t="shared" si="8"/>
        <v>400</v>
      </c>
      <c r="P210" s="150">
        <f t="shared" si="9"/>
        <v>30.62</v>
      </c>
      <c r="Q210" s="150">
        <v>765.31</v>
      </c>
      <c r="R210" s="516"/>
    </row>
    <row r="211" spans="1:18" ht="55.2" x14ac:dyDescent="0.25">
      <c r="A211" s="79">
        <v>204</v>
      </c>
      <c r="B211" s="79" t="s">
        <v>618</v>
      </c>
      <c r="C211" s="79" t="s">
        <v>738</v>
      </c>
      <c r="D211" s="79" t="s">
        <v>718</v>
      </c>
      <c r="E211" s="79" t="s">
        <v>862</v>
      </c>
      <c r="F211" s="79" t="s">
        <v>314</v>
      </c>
      <c r="G211" s="4">
        <v>1275.51</v>
      </c>
      <c r="H211" s="4">
        <v>1275.51</v>
      </c>
      <c r="I211" s="4">
        <v>250</v>
      </c>
      <c r="K211" s="150" t="s">
        <v>687</v>
      </c>
      <c r="M211" s="458">
        <v>0</v>
      </c>
      <c r="N211" s="458">
        <f t="shared" si="7"/>
        <v>1025.51</v>
      </c>
      <c r="O211" s="458">
        <f t="shared" si="8"/>
        <v>250</v>
      </c>
      <c r="P211" s="150">
        <f t="shared" si="9"/>
        <v>0</v>
      </c>
      <c r="Q211" s="150">
        <v>1250</v>
      </c>
      <c r="R211" s="516"/>
    </row>
    <row r="212" spans="1:18" ht="41.4" x14ac:dyDescent="0.25">
      <c r="A212" s="79">
        <v>205</v>
      </c>
      <c r="B212" s="79" t="s">
        <v>740</v>
      </c>
      <c r="C212" s="79" t="s">
        <v>741</v>
      </c>
      <c r="D212" s="79" t="s">
        <v>742</v>
      </c>
      <c r="E212" s="79" t="s">
        <v>736</v>
      </c>
      <c r="F212" s="79" t="s">
        <v>314</v>
      </c>
      <c r="G212" s="4">
        <v>1147.96</v>
      </c>
      <c r="H212" s="4">
        <v>1147.96</v>
      </c>
      <c r="I212" s="4">
        <v>225</v>
      </c>
      <c r="K212" s="150" t="s">
        <v>687</v>
      </c>
      <c r="M212" s="458">
        <v>15.31</v>
      </c>
      <c r="N212" s="458">
        <f t="shared" si="7"/>
        <v>907.65000000000009</v>
      </c>
      <c r="O212" s="458">
        <f t="shared" si="8"/>
        <v>225</v>
      </c>
      <c r="P212" s="150">
        <f t="shared" si="9"/>
        <v>30.62</v>
      </c>
      <c r="Q212" s="150">
        <v>765.31</v>
      </c>
      <c r="R212" s="516"/>
    </row>
    <row r="213" spans="1:18" ht="41.4" x14ac:dyDescent="0.25">
      <c r="A213" s="79">
        <v>206</v>
      </c>
      <c r="B213" s="79" t="s">
        <v>743</v>
      </c>
      <c r="C213" s="79" t="s">
        <v>744</v>
      </c>
      <c r="D213" s="79" t="s">
        <v>747</v>
      </c>
      <c r="E213" s="79" t="s">
        <v>748</v>
      </c>
      <c r="F213" s="79" t="s">
        <v>314</v>
      </c>
      <c r="G213" s="4">
        <v>1530.61</v>
      </c>
      <c r="H213" s="4">
        <v>1530.61</v>
      </c>
      <c r="I213" s="4">
        <v>300</v>
      </c>
      <c r="K213" s="150" t="s">
        <v>687</v>
      </c>
      <c r="M213" s="458">
        <v>30.61</v>
      </c>
      <c r="N213" s="458">
        <f t="shared" si="7"/>
        <v>1200</v>
      </c>
      <c r="O213" s="458">
        <f t="shared" si="8"/>
        <v>300</v>
      </c>
      <c r="P213" s="150">
        <f t="shared" si="9"/>
        <v>61.22</v>
      </c>
      <c r="Q213" s="150">
        <v>1530.61</v>
      </c>
      <c r="R213" s="516"/>
    </row>
    <row r="214" spans="1:18" ht="13.8" x14ac:dyDescent="0.25">
      <c r="A214" s="79">
        <v>207</v>
      </c>
      <c r="B214" s="79" t="s">
        <v>745</v>
      </c>
      <c r="C214" s="79" t="s">
        <v>746</v>
      </c>
      <c r="D214" s="79" t="s">
        <v>749</v>
      </c>
      <c r="E214" s="79" t="s">
        <v>863</v>
      </c>
      <c r="F214" s="79" t="s">
        <v>314</v>
      </c>
      <c r="G214" s="4">
        <v>1020.41</v>
      </c>
      <c r="H214" s="4">
        <v>1020.41</v>
      </c>
      <c r="I214" s="4">
        <v>200</v>
      </c>
      <c r="K214" s="150" t="s">
        <v>687</v>
      </c>
      <c r="M214" s="458">
        <v>15.31</v>
      </c>
      <c r="N214" s="458">
        <f t="shared" si="7"/>
        <v>805.1</v>
      </c>
      <c r="O214" s="458">
        <f t="shared" si="8"/>
        <v>200</v>
      </c>
      <c r="P214" s="150">
        <f t="shared" si="9"/>
        <v>30.62</v>
      </c>
      <c r="Q214" s="150">
        <v>765.31</v>
      </c>
      <c r="R214" s="516"/>
    </row>
    <row r="215" spans="1:18" ht="41.4" x14ac:dyDescent="0.25">
      <c r="A215" s="79">
        <v>208</v>
      </c>
      <c r="B215" s="79" t="s">
        <v>750</v>
      </c>
      <c r="C215" s="79" t="s">
        <v>751</v>
      </c>
      <c r="D215" s="79" t="s">
        <v>754</v>
      </c>
      <c r="E215" s="79" t="s">
        <v>755</v>
      </c>
      <c r="F215" s="79" t="s">
        <v>314</v>
      </c>
      <c r="G215" s="4">
        <v>1913.27</v>
      </c>
      <c r="H215" s="4">
        <v>1913.27</v>
      </c>
      <c r="I215" s="4">
        <v>375</v>
      </c>
      <c r="K215" s="150" t="s">
        <v>687</v>
      </c>
      <c r="M215" s="458">
        <v>6.38</v>
      </c>
      <c r="N215" s="458">
        <f t="shared" si="7"/>
        <v>1531.8899999999999</v>
      </c>
      <c r="O215" s="458">
        <f t="shared" si="8"/>
        <v>375</v>
      </c>
      <c r="P215" s="150">
        <f t="shared" si="9"/>
        <v>12.76</v>
      </c>
      <c r="Q215" s="150">
        <v>318.88</v>
      </c>
      <c r="R215" s="516"/>
    </row>
    <row r="216" spans="1:18" ht="13.8" x14ac:dyDescent="0.25">
      <c r="A216" s="79">
        <v>209</v>
      </c>
      <c r="B216" s="79" t="s">
        <v>752</v>
      </c>
      <c r="C216" s="79" t="s">
        <v>753</v>
      </c>
      <c r="D216" s="79" t="s">
        <v>756</v>
      </c>
      <c r="E216" s="79" t="s">
        <v>600</v>
      </c>
      <c r="F216" s="79" t="s">
        <v>314</v>
      </c>
      <c r="G216" s="4">
        <v>1275.51</v>
      </c>
      <c r="H216" s="4">
        <v>1275.51</v>
      </c>
      <c r="I216" s="4">
        <v>250</v>
      </c>
      <c r="K216" s="150" t="s">
        <v>687</v>
      </c>
      <c r="M216" s="458">
        <v>40.82</v>
      </c>
      <c r="N216" s="458">
        <f t="shared" si="7"/>
        <v>984.69</v>
      </c>
      <c r="O216" s="458">
        <f t="shared" si="8"/>
        <v>250</v>
      </c>
      <c r="P216" s="150">
        <f t="shared" si="9"/>
        <v>81.64</v>
      </c>
      <c r="Q216" s="150">
        <v>2040.82</v>
      </c>
      <c r="R216" s="516"/>
    </row>
    <row r="217" spans="1:18" ht="41.4" x14ac:dyDescent="0.25">
      <c r="A217" s="79">
        <v>210</v>
      </c>
      <c r="B217" s="79" t="s">
        <v>874</v>
      </c>
      <c r="C217" s="79" t="s">
        <v>875</v>
      </c>
      <c r="D217" s="79" t="s">
        <v>876</v>
      </c>
      <c r="E217" s="79" t="s">
        <v>736</v>
      </c>
      <c r="F217" s="79" t="s">
        <v>314</v>
      </c>
      <c r="G217" s="4">
        <v>1147.96</v>
      </c>
      <c r="H217" s="4">
        <v>1147.96</v>
      </c>
      <c r="I217" s="4">
        <v>225</v>
      </c>
      <c r="K217" s="150" t="s">
        <v>687</v>
      </c>
      <c r="M217" s="458">
        <v>30.61</v>
      </c>
      <c r="N217" s="458">
        <f t="shared" si="7"/>
        <v>892.35000000000014</v>
      </c>
      <c r="O217" s="458">
        <f t="shared" si="8"/>
        <v>225</v>
      </c>
      <c r="P217" s="150">
        <f t="shared" si="9"/>
        <v>61.22</v>
      </c>
      <c r="Q217" s="150">
        <v>1530.61</v>
      </c>
      <c r="R217" s="516"/>
    </row>
    <row r="218" spans="1:18" ht="13.8" x14ac:dyDescent="0.25">
      <c r="A218" s="79">
        <v>211</v>
      </c>
      <c r="B218" s="79" t="s">
        <v>869</v>
      </c>
      <c r="C218" s="79" t="s">
        <v>870</v>
      </c>
      <c r="D218" s="79" t="s">
        <v>871</v>
      </c>
      <c r="E218" s="79" t="s">
        <v>872</v>
      </c>
      <c r="F218" s="79" t="s">
        <v>314</v>
      </c>
      <c r="G218" s="4">
        <v>1275.51</v>
      </c>
      <c r="H218" s="4">
        <v>1275.51</v>
      </c>
      <c r="I218" s="4">
        <v>250</v>
      </c>
      <c r="K218" s="150" t="s">
        <v>687</v>
      </c>
      <c r="M218" s="458">
        <v>25.51</v>
      </c>
      <c r="N218" s="458">
        <f t="shared" si="7"/>
        <v>1000</v>
      </c>
      <c r="O218" s="458">
        <f t="shared" si="8"/>
        <v>250</v>
      </c>
      <c r="P218" s="150">
        <f t="shared" si="9"/>
        <v>51.02</v>
      </c>
      <c r="Q218" s="150">
        <v>1275.51</v>
      </c>
      <c r="R218" s="516"/>
    </row>
    <row r="219" spans="1:18" ht="41.4" x14ac:dyDescent="0.25">
      <c r="A219" s="79">
        <v>212</v>
      </c>
      <c r="B219" s="79" t="s">
        <v>878</v>
      </c>
      <c r="C219" s="79" t="s">
        <v>879</v>
      </c>
      <c r="D219" s="79" t="s">
        <v>880</v>
      </c>
      <c r="E219" s="79" t="s">
        <v>881</v>
      </c>
      <c r="F219" s="79" t="s">
        <v>314</v>
      </c>
      <c r="G219" s="4">
        <v>318.88</v>
      </c>
      <c r="H219" s="4">
        <v>318.88</v>
      </c>
      <c r="I219" s="4">
        <v>62.5</v>
      </c>
      <c r="R219" s="516"/>
    </row>
    <row r="220" spans="1:18" ht="13.8" x14ac:dyDescent="0.25">
      <c r="A220" s="79">
        <v>213</v>
      </c>
      <c r="B220" s="79" t="s">
        <v>631</v>
      </c>
      <c r="C220" s="79" t="s">
        <v>632</v>
      </c>
      <c r="D220" s="79" t="s">
        <v>633</v>
      </c>
      <c r="E220" s="79" t="s">
        <v>872</v>
      </c>
      <c r="F220" s="79" t="s">
        <v>314</v>
      </c>
      <c r="G220" s="4">
        <v>765.31</v>
      </c>
      <c r="H220" s="4">
        <v>765.31</v>
      </c>
      <c r="I220" s="4">
        <v>150</v>
      </c>
      <c r="R220" s="516"/>
    </row>
    <row r="221" spans="1:18" ht="27.6" x14ac:dyDescent="0.25">
      <c r="A221" s="79">
        <v>214</v>
      </c>
      <c r="B221" s="79" t="s">
        <v>615</v>
      </c>
      <c r="C221" s="79" t="s">
        <v>882</v>
      </c>
      <c r="D221" s="79" t="s">
        <v>883</v>
      </c>
      <c r="E221" s="79" t="s">
        <v>884</v>
      </c>
      <c r="F221" s="79" t="s">
        <v>314</v>
      </c>
      <c r="G221" s="4">
        <v>4464.29</v>
      </c>
      <c r="H221" s="4">
        <v>4464.29</v>
      </c>
      <c r="I221" s="4">
        <v>875</v>
      </c>
      <c r="R221" s="516"/>
    </row>
    <row r="222" spans="1:18" ht="69" x14ac:dyDescent="0.25">
      <c r="A222" s="79">
        <v>215</v>
      </c>
      <c r="B222" s="79" t="s">
        <v>603</v>
      </c>
      <c r="C222" s="79" t="s">
        <v>604</v>
      </c>
      <c r="D222" s="79" t="s">
        <v>605</v>
      </c>
      <c r="E222" s="79" t="s">
        <v>734</v>
      </c>
      <c r="F222" s="79" t="s">
        <v>314</v>
      </c>
      <c r="G222" s="4">
        <v>1275.51</v>
      </c>
      <c r="H222" s="4">
        <v>1275.51</v>
      </c>
      <c r="I222" s="4">
        <v>250</v>
      </c>
      <c r="R222" s="516"/>
    </row>
    <row r="223" spans="1:18" ht="41.4" x14ac:dyDescent="0.25">
      <c r="A223" s="79">
        <v>216</v>
      </c>
      <c r="B223" s="79" t="s">
        <v>613</v>
      </c>
      <c r="C223" s="79" t="s">
        <v>614</v>
      </c>
      <c r="D223" s="79" t="s">
        <v>566</v>
      </c>
      <c r="E223" s="79" t="s">
        <v>867</v>
      </c>
      <c r="F223" s="79" t="s">
        <v>314</v>
      </c>
      <c r="G223" s="4">
        <v>2000</v>
      </c>
      <c r="H223" s="4">
        <v>2000</v>
      </c>
      <c r="I223" s="4">
        <v>400</v>
      </c>
      <c r="R223" s="516"/>
    </row>
    <row r="224" spans="1:18" ht="41.4" x14ac:dyDescent="0.25">
      <c r="A224" s="79">
        <v>217</v>
      </c>
      <c r="B224" s="79" t="s">
        <v>611</v>
      </c>
      <c r="C224" s="79" t="s">
        <v>612</v>
      </c>
      <c r="D224" s="79" t="s">
        <v>565</v>
      </c>
      <c r="E224" s="79" t="s">
        <v>865</v>
      </c>
      <c r="F224" s="79" t="s">
        <v>314</v>
      </c>
      <c r="G224" s="4">
        <v>1913.27</v>
      </c>
      <c r="H224" s="4">
        <v>1913.27</v>
      </c>
      <c r="I224" s="4">
        <v>375</v>
      </c>
      <c r="R224" s="516"/>
    </row>
    <row r="225" spans="1:18" ht="55.2" x14ac:dyDescent="0.25">
      <c r="A225" s="79">
        <v>218</v>
      </c>
      <c r="B225" s="79" t="s">
        <v>611</v>
      </c>
      <c r="C225" s="79" t="s">
        <v>731</v>
      </c>
      <c r="D225" s="79" t="s">
        <v>733</v>
      </c>
      <c r="E225" s="79" t="s">
        <v>735</v>
      </c>
      <c r="F225" s="79" t="s">
        <v>314</v>
      </c>
      <c r="G225" s="4">
        <v>1275.51</v>
      </c>
      <c r="H225" s="4">
        <v>1275.51</v>
      </c>
      <c r="I225" s="4">
        <v>250</v>
      </c>
      <c r="R225" s="516"/>
    </row>
    <row r="226" spans="1:18" ht="41.4" x14ac:dyDescent="0.25">
      <c r="A226" s="79">
        <v>219</v>
      </c>
      <c r="B226" s="79" t="s">
        <v>606</v>
      </c>
      <c r="C226" s="79" t="s">
        <v>732</v>
      </c>
      <c r="D226" s="79" t="s">
        <v>717</v>
      </c>
      <c r="E226" s="79" t="s">
        <v>866</v>
      </c>
      <c r="F226" s="79" t="s">
        <v>314</v>
      </c>
      <c r="G226" s="4">
        <v>956.63</v>
      </c>
      <c r="H226" s="4">
        <v>956.63</v>
      </c>
      <c r="I226" s="4">
        <v>187.5</v>
      </c>
      <c r="R226" s="516"/>
    </row>
    <row r="227" spans="1:18" ht="55.2" x14ac:dyDescent="0.25">
      <c r="A227" s="79">
        <v>220</v>
      </c>
      <c r="B227" s="79" t="s">
        <v>615</v>
      </c>
      <c r="C227" s="79" t="s">
        <v>628</v>
      </c>
      <c r="D227" s="79" t="s">
        <v>542</v>
      </c>
      <c r="E227" s="79" t="s">
        <v>873</v>
      </c>
      <c r="F227" s="79" t="s">
        <v>314</v>
      </c>
      <c r="G227" s="4">
        <v>1000</v>
      </c>
      <c r="H227" s="4">
        <v>1000</v>
      </c>
      <c r="I227" s="4">
        <v>200</v>
      </c>
      <c r="R227" s="516"/>
    </row>
    <row r="228" spans="1:18" ht="41.4" x14ac:dyDescent="0.25">
      <c r="A228" s="79">
        <v>221</v>
      </c>
      <c r="B228" s="79" t="s">
        <v>597</v>
      </c>
      <c r="C228" s="79" t="s">
        <v>598</v>
      </c>
      <c r="D228" s="79" t="s">
        <v>541</v>
      </c>
      <c r="E228" s="79" t="s">
        <v>599</v>
      </c>
      <c r="F228" s="79" t="s">
        <v>314</v>
      </c>
      <c r="G228" s="4">
        <v>510.2</v>
      </c>
      <c r="H228" s="4">
        <v>510.2</v>
      </c>
      <c r="I228" s="4">
        <v>100</v>
      </c>
      <c r="R228" s="516"/>
    </row>
    <row r="229" spans="1:18" ht="13.8" x14ac:dyDescent="0.25">
      <c r="A229" s="79">
        <v>222</v>
      </c>
      <c r="B229" s="79" t="s">
        <v>607</v>
      </c>
      <c r="C229" s="79" t="s">
        <v>608</v>
      </c>
      <c r="D229" s="79" t="s">
        <v>609</v>
      </c>
      <c r="E229" s="79" t="s">
        <v>610</v>
      </c>
      <c r="F229" s="79" t="s">
        <v>314</v>
      </c>
      <c r="G229" s="4">
        <v>1020.41</v>
      </c>
      <c r="H229" s="4">
        <v>1020.41</v>
      </c>
      <c r="I229" s="4">
        <v>200</v>
      </c>
      <c r="R229" s="516"/>
    </row>
    <row r="230" spans="1:18" ht="69" x14ac:dyDescent="0.25">
      <c r="A230" s="79">
        <v>223</v>
      </c>
      <c r="B230" s="79" t="s">
        <v>615</v>
      </c>
      <c r="C230" s="79" t="s">
        <v>616</v>
      </c>
      <c r="D230" s="79" t="s">
        <v>617</v>
      </c>
      <c r="E230" s="79" t="s">
        <v>868</v>
      </c>
      <c r="F230" s="79" t="s">
        <v>314</v>
      </c>
      <c r="G230" s="4">
        <v>1530.61</v>
      </c>
      <c r="H230" s="4">
        <v>1530.61</v>
      </c>
      <c r="I230" s="4">
        <v>300</v>
      </c>
      <c r="R230" s="516"/>
    </row>
    <row r="231" spans="1:18" ht="41.4" x14ac:dyDescent="0.25">
      <c r="A231" s="79">
        <v>224</v>
      </c>
      <c r="B231" s="79" t="s">
        <v>623</v>
      </c>
      <c r="C231" s="79" t="s">
        <v>624</v>
      </c>
      <c r="D231" s="79" t="s">
        <v>625</v>
      </c>
      <c r="E231" s="79" t="s">
        <v>736</v>
      </c>
      <c r="F231" s="79" t="s">
        <v>314</v>
      </c>
      <c r="G231" s="4">
        <v>1530.61</v>
      </c>
      <c r="H231" s="4">
        <v>1530.61</v>
      </c>
      <c r="I231" s="4">
        <v>300</v>
      </c>
      <c r="R231" s="516"/>
    </row>
    <row r="232" spans="1:18" ht="82.8" x14ac:dyDescent="0.25">
      <c r="A232" s="79">
        <v>225</v>
      </c>
      <c r="B232" s="79" t="s">
        <v>629</v>
      </c>
      <c r="C232" s="79" t="s">
        <v>630</v>
      </c>
      <c r="D232" s="79" t="s">
        <v>554</v>
      </c>
      <c r="E232" s="79" t="s">
        <v>877</v>
      </c>
      <c r="F232" s="79" t="s">
        <v>314</v>
      </c>
      <c r="G232" s="4">
        <v>637.76</v>
      </c>
      <c r="H232" s="4">
        <v>637.76</v>
      </c>
      <c r="I232" s="4">
        <v>125</v>
      </c>
      <c r="R232" s="516"/>
    </row>
    <row r="233" spans="1:18" ht="13.8" x14ac:dyDescent="0.25">
      <c r="A233" s="79">
        <v>226</v>
      </c>
      <c r="B233" s="79" t="s">
        <v>601</v>
      </c>
      <c r="C233" s="79" t="s">
        <v>602</v>
      </c>
      <c r="D233" s="79" t="s">
        <v>739</v>
      </c>
      <c r="E233" s="79" t="s">
        <v>864</v>
      </c>
      <c r="F233" s="79" t="s">
        <v>314</v>
      </c>
      <c r="G233" s="4">
        <v>937.5</v>
      </c>
      <c r="H233" s="4">
        <v>937.5</v>
      </c>
      <c r="I233" s="4">
        <v>187.5</v>
      </c>
      <c r="R233" s="516"/>
    </row>
    <row r="234" spans="1:18" ht="13.8" x14ac:dyDescent="0.25">
      <c r="A234" s="79">
        <v>227</v>
      </c>
      <c r="B234" s="79" t="s">
        <v>603</v>
      </c>
      <c r="C234" s="79" t="s">
        <v>624</v>
      </c>
      <c r="D234" s="79" t="s">
        <v>626</v>
      </c>
      <c r="E234" s="79" t="s">
        <v>627</v>
      </c>
      <c r="F234" s="79" t="s">
        <v>314</v>
      </c>
      <c r="G234" s="4">
        <v>1275.51</v>
      </c>
      <c r="H234" s="4">
        <v>1275.51</v>
      </c>
      <c r="I234" s="4">
        <v>250</v>
      </c>
      <c r="R234" s="516"/>
    </row>
    <row r="235" spans="1:18" ht="27.6" x14ac:dyDescent="0.25">
      <c r="A235" s="79">
        <v>228</v>
      </c>
      <c r="B235" s="79" t="s">
        <v>619</v>
      </c>
      <c r="C235" s="79" t="s">
        <v>620</v>
      </c>
      <c r="D235" s="79" t="s">
        <v>621</v>
      </c>
      <c r="E235" s="79" t="s">
        <v>622</v>
      </c>
      <c r="F235" s="79" t="s">
        <v>314</v>
      </c>
      <c r="G235" s="4">
        <v>2040.82</v>
      </c>
      <c r="H235" s="4">
        <v>2040.82</v>
      </c>
      <c r="I235" s="4">
        <v>400</v>
      </c>
      <c r="R235" s="516"/>
    </row>
    <row r="236" spans="1:18" ht="55.2" x14ac:dyDescent="0.25">
      <c r="A236" s="79">
        <v>229</v>
      </c>
      <c r="B236" s="79" t="s">
        <v>618</v>
      </c>
      <c r="C236" s="79" t="s">
        <v>738</v>
      </c>
      <c r="D236" s="79" t="s">
        <v>718</v>
      </c>
      <c r="E236" s="79" t="s">
        <v>862</v>
      </c>
      <c r="F236" s="79" t="s">
        <v>314</v>
      </c>
      <c r="G236" s="4">
        <v>1275.51</v>
      </c>
      <c r="H236" s="4">
        <v>1275.51</v>
      </c>
      <c r="I236" s="4">
        <v>250</v>
      </c>
      <c r="R236" s="516"/>
    </row>
    <row r="237" spans="1:18" ht="41.4" x14ac:dyDescent="0.25">
      <c r="A237" s="79">
        <v>230</v>
      </c>
      <c r="B237" s="79" t="s">
        <v>740</v>
      </c>
      <c r="C237" s="79" t="s">
        <v>741</v>
      </c>
      <c r="D237" s="79" t="s">
        <v>742</v>
      </c>
      <c r="E237" s="79" t="s">
        <v>736</v>
      </c>
      <c r="F237" s="79" t="s">
        <v>314</v>
      </c>
      <c r="G237" s="4">
        <v>1147.96</v>
      </c>
      <c r="H237" s="4">
        <v>1147.96</v>
      </c>
      <c r="I237" s="4">
        <v>225</v>
      </c>
      <c r="R237" s="516"/>
    </row>
    <row r="238" spans="1:18" ht="41.4" x14ac:dyDescent="0.25">
      <c r="A238" s="79">
        <v>231</v>
      </c>
      <c r="B238" s="79" t="s">
        <v>743</v>
      </c>
      <c r="C238" s="79" t="s">
        <v>744</v>
      </c>
      <c r="D238" s="79" t="s">
        <v>747</v>
      </c>
      <c r="E238" s="79" t="s">
        <v>748</v>
      </c>
      <c r="F238" s="79" t="s">
        <v>314</v>
      </c>
      <c r="G238" s="4">
        <v>1530.61</v>
      </c>
      <c r="H238" s="4">
        <v>1530.61</v>
      </c>
      <c r="I238" s="4">
        <v>300</v>
      </c>
      <c r="R238" s="516"/>
    </row>
    <row r="239" spans="1:18" ht="13.8" x14ac:dyDescent="0.25">
      <c r="A239" s="79">
        <v>232</v>
      </c>
      <c r="B239" s="79" t="s">
        <v>745</v>
      </c>
      <c r="C239" s="79" t="s">
        <v>746</v>
      </c>
      <c r="D239" s="79" t="s">
        <v>749</v>
      </c>
      <c r="E239" s="79" t="s">
        <v>863</v>
      </c>
      <c r="F239" s="79" t="s">
        <v>314</v>
      </c>
      <c r="G239" s="4">
        <v>1020.41</v>
      </c>
      <c r="H239" s="4">
        <v>1020.41</v>
      </c>
      <c r="I239" s="4">
        <v>200</v>
      </c>
      <c r="R239" s="516"/>
    </row>
    <row r="240" spans="1:18" ht="41.4" x14ac:dyDescent="0.25">
      <c r="A240" s="79">
        <v>233</v>
      </c>
      <c r="B240" s="79" t="s">
        <v>750</v>
      </c>
      <c r="C240" s="79" t="s">
        <v>751</v>
      </c>
      <c r="D240" s="79" t="s">
        <v>754</v>
      </c>
      <c r="E240" s="79" t="s">
        <v>755</v>
      </c>
      <c r="F240" s="79" t="s">
        <v>314</v>
      </c>
      <c r="G240" s="4">
        <v>1913.27</v>
      </c>
      <c r="H240" s="4">
        <v>1913.27</v>
      </c>
      <c r="I240" s="4">
        <v>375</v>
      </c>
      <c r="R240" s="516"/>
    </row>
    <row r="241" spans="1:18" ht="13.8" x14ac:dyDescent="0.25">
      <c r="A241" s="79">
        <v>234</v>
      </c>
      <c r="B241" s="79" t="s">
        <v>752</v>
      </c>
      <c r="C241" s="79" t="s">
        <v>753</v>
      </c>
      <c r="D241" s="79" t="s">
        <v>756</v>
      </c>
      <c r="E241" s="79" t="s">
        <v>600</v>
      </c>
      <c r="F241" s="79" t="s">
        <v>314</v>
      </c>
      <c r="G241" s="4">
        <v>1275.51</v>
      </c>
      <c r="H241" s="4">
        <v>1275.51</v>
      </c>
      <c r="I241" s="4">
        <v>250</v>
      </c>
      <c r="R241" s="516"/>
    </row>
    <row r="242" spans="1:18" ht="41.4" x14ac:dyDescent="0.25">
      <c r="A242" s="79">
        <v>235</v>
      </c>
      <c r="B242" s="79" t="s">
        <v>874</v>
      </c>
      <c r="C242" s="79" t="s">
        <v>875</v>
      </c>
      <c r="D242" s="79" t="s">
        <v>876</v>
      </c>
      <c r="E242" s="79" t="s">
        <v>736</v>
      </c>
      <c r="F242" s="79" t="s">
        <v>314</v>
      </c>
      <c r="G242" s="4">
        <v>1147.96</v>
      </c>
      <c r="H242" s="4">
        <v>1147.96</v>
      </c>
      <c r="I242" s="4">
        <v>225</v>
      </c>
      <c r="R242" s="516"/>
    </row>
    <row r="243" spans="1:18" ht="13.8" x14ac:dyDescent="0.25">
      <c r="A243" s="79">
        <v>236</v>
      </c>
      <c r="B243" s="79" t="s">
        <v>869</v>
      </c>
      <c r="C243" s="79" t="s">
        <v>870</v>
      </c>
      <c r="D243" s="79" t="s">
        <v>871</v>
      </c>
      <c r="E243" s="79" t="s">
        <v>872</v>
      </c>
      <c r="F243" s="79" t="s">
        <v>314</v>
      </c>
      <c r="G243" s="4">
        <v>1275.51</v>
      </c>
      <c r="H243" s="4">
        <v>1275.51</v>
      </c>
      <c r="I243" s="4">
        <v>250</v>
      </c>
      <c r="R243" s="516"/>
    </row>
    <row r="244" spans="1:18" ht="41.4" x14ac:dyDescent="0.25">
      <c r="A244" s="79">
        <v>237</v>
      </c>
      <c r="B244" s="79" t="s">
        <v>878</v>
      </c>
      <c r="C244" s="79" t="s">
        <v>879</v>
      </c>
      <c r="D244" s="79" t="s">
        <v>880</v>
      </c>
      <c r="E244" s="79" t="s">
        <v>881</v>
      </c>
      <c r="F244" s="79" t="s">
        <v>314</v>
      </c>
      <c r="G244" s="4">
        <v>318.88</v>
      </c>
      <c r="H244" s="4">
        <v>318.88</v>
      </c>
      <c r="I244" s="4">
        <v>62.5</v>
      </c>
      <c r="R244" s="516"/>
    </row>
    <row r="245" spans="1:18" ht="13.8" x14ac:dyDescent="0.25">
      <c r="A245" s="79">
        <v>238</v>
      </c>
      <c r="B245" s="79" t="s">
        <v>631</v>
      </c>
      <c r="C245" s="79" t="s">
        <v>632</v>
      </c>
      <c r="D245" s="79" t="s">
        <v>633</v>
      </c>
      <c r="E245" s="79" t="s">
        <v>872</v>
      </c>
      <c r="F245" s="79" t="s">
        <v>314</v>
      </c>
      <c r="G245" s="4">
        <v>765.31</v>
      </c>
      <c r="H245" s="4">
        <v>765.31</v>
      </c>
      <c r="I245" s="4">
        <v>150</v>
      </c>
      <c r="R245" s="516"/>
    </row>
    <row r="246" spans="1:18" ht="27.6" x14ac:dyDescent="0.25">
      <c r="A246" s="79">
        <v>239</v>
      </c>
      <c r="B246" s="79" t="s">
        <v>615</v>
      </c>
      <c r="C246" s="79" t="s">
        <v>882</v>
      </c>
      <c r="D246" s="79" t="s">
        <v>883</v>
      </c>
      <c r="E246" s="79" t="s">
        <v>884</v>
      </c>
      <c r="F246" s="79" t="s">
        <v>314</v>
      </c>
      <c r="G246" s="4">
        <v>4464.29</v>
      </c>
      <c r="H246" s="4">
        <v>4464.29</v>
      </c>
      <c r="I246" s="4">
        <v>875</v>
      </c>
      <c r="R246" s="516"/>
    </row>
    <row r="247" spans="1:18" ht="69" x14ac:dyDescent="0.25">
      <c r="A247" s="79">
        <v>240</v>
      </c>
      <c r="B247" s="79" t="s">
        <v>603</v>
      </c>
      <c r="C247" s="79" t="s">
        <v>604</v>
      </c>
      <c r="D247" s="79" t="s">
        <v>605</v>
      </c>
      <c r="E247" s="79" t="s">
        <v>734</v>
      </c>
      <c r="F247" s="79" t="s">
        <v>314</v>
      </c>
      <c r="G247" s="4">
        <v>1275.51</v>
      </c>
      <c r="H247" s="4">
        <v>1275.51</v>
      </c>
      <c r="I247" s="4">
        <v>250</v>
      </c>
      <c r="R247" s="516"/>
    </row>
    <row r="248" spans="1:18" ht="41.4" x14ac:dyDescent="0.25">
      <c r="A248" s="79">
        <v>241</v>
      </c>
      <c r="B248" s="79" t="s">
        <v>613</v>
      </c>
      <c r="C248" s="79" t="s">
        <v>614</v>
      </c>
      <c r="D248" s="79" t="s">
        <v>566</v>
      </c>
      <c r="E248" s="79" t="s">
        <v>867</v>
      </c>
      <c r="F248" s="79" t="s">
        <v>314</v>
      </c>
      <c r="G248" s="4">
        <v>2000</v>
      </c>
      <c r="H248" s="4">
        <v>2000</v>
      </c>
      <c r="I248" s="4">
        <v>400</v>
      </c>
      <c r="R248" s="516"/>
    </row>
    <row r="249" spans="1:18" ht="41.4" x14ac:dyDescent="0.25">
      <c r="A249" s="79">
        <v>242</v>
      </c>
      <c r="B249" s="79" t="s">
        <v>611</v>
      </c>
      <c r="C249" s="79" t="s">
        <v>612</v>
      </c>
      <c r="D249" s="79" t="s">
        <v>565</v>
      </c>
      <c r="E249" s="79" t="s">
        <v>865</v>
      </c>
      <c r="F249" s="79" t="s">
        <v>314</v>
      </c>
      <c r="G249" s="4">
        <v>1913.27</v>
      </c>
      <c r="H249" s="4">
        <v>1913.27</v>
      </c>
      <c r="I249" s="4">
        <v>375</v>
      </c>
      <c r="R249" s="516"/>
    </row>
    <row r="250" spans="1:18" ht="55.2" x14ac:dyDescent="0.25">
      <c r="A250" s="79">
        <v>243</v>
      </c>
      <c r="B250" s="79" t="s">
        <v>611</v>
      </c>
      <c r="C250" s="79" t="s">
        <v>731</v>
      </c>
      <c r="D250" s="79" t="s">
        <v>733</v>
      </c>
      <c r="E250" s="79" t="s">
        <v>735</v>
      </c>
      <c r="F250" s="79" t="s">
        <v>314</v>
      </c>
      <c r="G250" s="4">
        <v>1275.51</v>
      </c>
      <c r="H250" s="4">
        <v>1275.51</v>
      </c>
      <c r="I250" s="4">
        <v>250</v>
      </c>
      <c r="R250" s="516"/>
    </row>
    <row r="251" spans="1:18" ht="41.4" x14ac:dyDescent="0.25">
      <c r="A251" s="79">
        <v>244</v>
      </c>
      <c r="B251" s="79" t="s">
        <v>606</v>
      </c>
      <c r="C251" s="79" t="s">
        <v>732</v>
      </c>
      <c r="D251" s="79" t="s">
        <v>717</v>
      </c>
      <c r="E251" s="79" t="s">
        <v>866</v>
      </c>
      <c r="F251" s="79" t="s">
        <v>314</v>
      </c>
      <c r="G251" s="4">
        <v>956.63</v>
      </c>
      <c r="H251" s="4">
        <v>956.63</v>
      </c>
      <c r="I251" s="4">
        <v>187.5</v>
      </c>
      <c r="R251" s="516"/>
    </row>
    <row r="252" spans="1:18" ht="55.2" x14ac:dyDescent="0.25">
      <c r="A252" s="79">
        <v>245</v>
      </c>
      <c r="B252" s="79" t="s">
        <v>615</v>
      </c>
      <c r="C252" s="79" t="s">
        <v>628</v>
      </c>
      <c r="D252" s="79" t="s">
        <v>542</v>
      </c>
      <c r="E252" s="79" t="s">
        <v>873</v>
      </c>
      <c r="F252" s="79" t="s">
        <v>314</v>
      </c>
      <c r="G252" s="4">
        <v>1000</v>
      </c>
      <c r="H252" s="4">
        <v>1000</v>
      </c>
      <c r="I252" s="4">
        <v>200</v>
      </c>
      <c r="R252" s="516"/>
    </row>
    <row r="253" spans="1:18" ht="41.4" x14ac:dyDescent="0.25">
      <c r="A253" s="79">
        <v>246</v>
      </c>
      <c r="B253" s="79" t="s">
        <v>597</v>
      </c>
      <c r="C253" s="79" t="s">
        <v>598</v>
      </c>
      <c r="D253" s="79" t="s">
        <v>541</v>
      </c>
      <c r="E253" s="79" t="s">
        <v>599</v>
      </c>
      <c r="F253" s="79" t="s">
        <v>314</v>
      </c>
      <c r="G253" s="4">
        <v>510.2</v>
      </c>
      <c r="H253" s="4">
        <v>510.2</v>
      </c>
      <c r="I253" s="4">
        <v>100</v>
      </c>
      <c r="R253" s="516"/>
    </row>
    <row r="254" spans="1:18" ht="13.8" x14ac:dyDescent="0.25">
      <c r="A254" s="79">
        <v>247</v>
      </c>
      <c r="B254" s="79" t="s">
        <v>607</v>
      </c>
      <c r="C254" s="79" t="s">
        <v>608</v>
      </c>
      <c r="D254" s="79" t="s">
        <v>609</v>
      </c>
      <c r="E254" s="79" t="s">
        <v>610</v>
      </c>
      <c r="F254" s="79" t="s">
        <v>314</v>
      </c>
      <c r="G254" s="4">
        <v>1020.41</v>
      </c>
      <c r="H254" s="4">
        <v>1020.41</v>
      </c>
      <c r="I254" s="4">
        <v>200</v>
      </c>
      <c r="R254" s="516"/>
    </row>
    <row r="255" spans="1:18" ht="69" x14ac:dyDescent="0.25">
      <c r="A255" s="79">
        <v>248</v>
      </c>
      <c r="B255" s="79" t="s">
        <v>615</v>
      </c>
      <c r="C255" s="79" t="s">
        <v>616</v>
      </c>
      <c r="D255" s="79" t="s">
        <v>617</v>
      </c>
      <c r="E255" s="79" t="s">
        <v>868</v>
      </c>
      <c r="F255" s="79" t="s">
        <v>314</v>
      </c>
      <c r="G255" s="4">
        <v>1530.61</v>
      </c>
      <c r="H255" s="4">
        <v>1530.61</v>
      </c>
      <c r="I255" s="4">
        <v>300</v>
      </c>
      <c r="R255" s="516"/>
    </row>
    <row r="256" spans="1:18" ht="41.4" x14ac:dyDescent="0.25">
      <c r="A256" s="79">
        <v>249</v>
      </c>
      <c r="B256" s="79" t="s">
        <v>623</v>
      </c>
      <c r="C256" s="79" t="s">
        <v>624</v>
      </c>
      <c r="D256" s="79" t="s">
        <v>625</v>
      </c>
      <c r="E256" s="79" t="s">
        <v>736</v>
      </c>
      <c r="F256" s="79" t="s">
        <v>314</v>
      </c>
      <c r="G256" s="4">
        <v>1530.61</v>
      </c>
      <c r="H256" s="4">
        <v>1530.61</v>
      </c>
      <c r="I256" s="4">
        <v>300</v>
      </c>
      <c r="R256" s="516"/>
    </row>
    <row r="257" spans="1:18" ht="82.8" x14ac:dyDescent="0.25">
      <c r="A257" s="79">
        <v>250</v>
      </c>
      <c r="B257" s="79" t="s">
        <v>629</v>
      </c>
      <c r="C257" s="79" t="s">
        <v>630</v>
      </c>
      <c r="D257" s="79" t="s">
        <v>554</v>
      </c>
      <c r="E257" s="79" t="s">
        <v>877</v>
      </c>
      <c r="F257" s="79" t="s">
        <v>314</v>
      </c>
      <c r="G257" s="4">
        <v>637.76</v>
      </c>
      <c r="H257" s="4">
        <v>637.76</v>
      </c>
      <c r="I257" s="4">
        <v>125</v>
      </c>
      <c r="R257" s="516"/>
    </row>
    <row r="258" spans="1:18" ht="13.8" x14ac:dyDescent="0.25">
      <c r="A258" s="79">
        <v>251</v>
      </c>
      <c r="B258" s="79" t="s">
        <v>601</v>
      </c>
      <c r="C258" s="79" t="s">
        <v>602</v>
      </c>
      <c r="D258" s="79" t="s">
        <v>739</v>
      </c>
      <c r="E258" s="79" t="s">
        <v>864</v>
      </c>
      <c r="F258" s="79" t="s">
        <v>314</v>
      </c>
      <c r="G258" s="4">
        <v>937.5</v>
      </c>
      <c r="H258" s="4">
        <v>937.5</v>
      </c>
      <c r="I258" s="4">
        <v>187.5</v>
      </c>
      <c r="R258" s="516"/>
    </row>
    <row r="259" spans="1:18" ht="13.8" x14ac:dyDescent="0.25">
      <c r="A259" s="79">
        <v>252</v>
      </c>
      <c r="B259" s="79" t="s">
        <v>603</v>
      </c>
      <c r="C259" s="79" t="s">
        <v>624</v>
      </c>
      <c r="D259" s="79" t="s">
        <v>626</v>
      </c>
      <c r="E259" s="79" t="s">
        <v>627</v>
      </c>
      <c r="F259" s="79" t="s">
        <v>314</v>
      </c>
      <c r="G259" s="4">
        <v>1275.51</v>
      </c>
      <c r="H259" s="4">
        <v>1275.51</v>
      </c>
      <c r="I259" s="4">
        <v>250</v>
      </c>
      <c r="R259" s="516"/>
    </row>
    <row r="260" spans="1:18" ht="27.6" x14ac:dyDescent="0.25">
      <c r="A260" s="79">
        <v>253</v>
      </c>
      <c r="B260" s="79" t="s">
        <v>619</v>
      </c>
      <c r="C260" s="79" t="s">
        <v>620</v>
      </c>
      <c r="D260" s="79" t="s">
        <v>621</v>
      </c>
      <c r="E260" s="79" t="s">
        <v>622</v>
      </c>
      <c r="F260" s="79" t="s">
        <v>314</v>
      </c>
      <c r="G260" s="4">
        <v>2040.82</v>
      </c>
      <c r="H260" s="4">
        <v>2040.82</v>
      </c>
      <c r="I260" s="4">
        <v>400</v>
      </c>
      <c r="R260" s="516"/>
    </row>
    <row r="261" spans="1:18" ht="55.2" x14ac:dyDescent="0.25">
      <c r="A261" s="79">
        <v>254</v>
      </c>
      <c r="B261" s="79" t="s">
        <v>618</v>
      </c>
      <c r="C261" s="79" t="s">
        <v>738</v>
      </c>
      <c r="D261" s="79" t="s">
        <v>718</v>
      </c>
      <c r="E261" s="79" t="s">
        <v>862</v>
      </c>
      <c r="F261" s="79" t="s">
        <v>314</v>
      </c>
      <c r="G261" s="4">
        <v>1275.51</v>
      </c>
      <c r="H261" s="4">
        <v>1275.51</v>
      </c>
      <c r="I261" s="4">
        <v>250</v>
      </c>
      <c r="R261" s="516"/>
    </row>
    <row r="262" spans="1:18" ht="41.4" x14ac:dyDescent="0.25">
      <c r="A262" s="79">
        <v>255</v>
      </c>
      <c r="B262" s="79" t="s">
        <v>740</v>
      </c>
      <c r="C262" s="79" t="s">
        <v>741</v>
      </c>
      <c r="D262" s="79" t="s">
        <v>742</v>
      </c>
      <c r="E262" s="79" t="s">
        <v>736</v>
      </c>
      <c r="F262" s="79" t="s">
        <v>314</v>
      </c>
      <c r="G262" s="4">
        <v>1147.96</v>
      </c>
      <c r="H262" s="4">
        <v>1147.96</v>
      </c>
      <c r="I262" s="4">
        <v>225</v>
      </c>
      <c r="R262" s="516"/>
    </row>
    <row r="263" spans="1:18" ht="41.4" x14ac:dyDescent="0.25">
      <c r="A263" s="79">
        <v>256</v>
      </c>
      <c r="B263" s="79" t="s">
        <v>743</v>
      </c>
      <c r="C263" s="79" t="s">
        <v>744</v>
      </c>
      <c r="D263" s="79" t="s">
        <v>747</v>
      </c>
      <c r="E263" s="79" t="s">
        <v>748</v>
      </c>
      <c r="F263" s="79" t="s">
        <v>314</v>
      </c>
      <c r="G263" s="4">
        <v>291.54000000000002</v>
      </c>
      <c r="H263" s="4">
        <v>291.54000000000002</v>
      </c>
      <c r="I263" s="4">
        <v>57.14</v>
      </c>
      <c r="R263" s="516"/>
    </row>
    <row r="264" spans="1:18" ht="13.8" x14ac:dyDescent="0.25">
      <c r="A264" s="79">
        <v>257</v>
      </c>
      <c r="B264" s="79" t="s">
        <v>745</v>
      </c>
      <c r="C264" s="79" t="s">
        <v>746</v>
      </c>
      <c r="D264" s="79" t="s">
        <v>749</v>
      </c>
      <c r="E264" s="79" t="s">
        <v>863</v>
      </c>
      <c r="F264" s="79" t="s">
        <v>314</v>
      </c>
      <c r="G264" s="4">
        <v>1020.41</v>
      </c>
      <c r="H264" s="4">
        <v>1020.41</v>
      </c>
      <c r="I264" s="4">
        <v>200</v>
      </c>
      <c r="R264" s="516"/>
    </row>
    <row r="265" spans="1:18" ht="41.4" x14ac:dyDescent="0.25">
      <c r="A265" s="79">
        <v>258</v>
      </c>
      <c r="B265" s="79" t="s">
        <v>750</v>
      </c>
      <c r="C265" s="79" t="s">
        <v>751</v>
      </c>
      <c r="D265" s="79" t="s">
        <v>754</v>
      </c>
      <c r="E265" s="79" t="s">
        <v>755</v>
      </c>
      <c r="F265" s="79" t="s">
        <v>314</v>
      </c>
      <c r="G265" s="4">
        <v>1913.27</v>
      </c>
      <c r="H265" s="4">
        <v>1913.27</v>
      </c>
      <c r="I265" s="4">
        <v>375</v>
      </c>
      <c r="R265" s="516"/>
    </row>
    <row r="266" spans="1:18" ht="13.8" x14ac:dyDescent="0.25">
      <c r="A266" s="79">
        <v>259</v>
      </c>
      <c r="B266" s="79" t="s">
        <v>752</v>
      </c>
      <c r="C266" s="79" t="s">
        <v>753</v>
      </c>
      <c r="D266" s="79" t="s">
        <v>756</v>
      </c>
      <c r="E266" s="79" t="s">
        <v>600</v>
      </c>
      <c r="F266" s="79" t="s">
        <v>314</v>
      </c>
      <c r="G266" s="4">
        <v>1275.51</v>
      </c>
      <c r="H266" s="4">
        <v>1275.51</v>
      </c>
      <c r="I266" s="4">
        <v>250</v>
      </c>
      <c r="R266" s="516"/>
    </row>
    <row r="267" spans="1:18" ht="41.4" x14ac:dyDescent="0.25">
      <c r="A267" s="79">
        <v>260</v>
      </c>
      <c r="B267" s="79" t="s">
        <v>874</v>
      </c>
      <c r="C267" s="79" t="s">
        <v>875</v>
      </c>
      <c r="D267" s="79" t="s">
        <v>876</v>
      </c>
      <c r="E267" s="79" t="s">
        <v>736</v>
      </c>
      <c r="F267" s="79" t="s">
        <v>314</v>
      </c>
      <c r="G267" s="4">
        <v>1147.96</v>
      </c>
      <c r="H267" s="4">
        <v>1147.96</v>
      </c>
      <c r="I267" s="4">
        <v>225</v>
      </c>
      <c r="R267" s="516"/>
    </row>
    <row r="268" spans="1:18" ht="13.8" x14ac:dyDescent="0.25">
      <c r="A268" s="79">
        <v>261</v>
      </c>
      <c r="B268" s="79" t="s">
        <v>869</v>
      </c>
      <c r="C268" s="79" t="s">
        <v>870</v>
      </c>
      <c r="D268" s="79" t="s">
        <v>871</v>
      </c>
      <c r="E268" s="79" t="s">
        <v>872</v>
      </c>
      <c r="F268" s="79" t="s">
        <v>314</v>
      </c>
      <c r="G268" s="4">
        <v>1275.51</v>
      </c>
      <c r="H268" s="4">
        <v>1275.51</v>
      </c>
      <c r="I268" s="4">
        <v>250</v>
      </c>
      <c r="R268" s="516"/>
    </row>
    <row r="269" spans="1:18" ht="41.4" x14ac:dyDescent="0.25">
      <c r="A269" s="79">
        <v>262</v>
      </c>
      <c r="B269" s="79" t="s">
        <v>878</v>
      </c>
      <c r="C269" s="79" t="s">
        <v>879</v>
      </c>
      <c r="D269" s="79" t="s">
        <v>880</v>
      </c>
      <c r="E269" s="79" t="s">
        <v>881</v>
      </c>
      <c r="F269" s="79" t="s">
        <v>314</v>
      </c>
      <c r="G269" s="4">
        <v>318.88</v>
      </c>
      <c r="H269" s="4">
        <v>318.88</v>
      </c>
      <c r="I269" s="4">
        <v>62.5</v>
      </c>
      <c r="R269" s="516"/>
    </row>
    <row r="270" spans="1:18" ht="13.8" x14ac:dyDescent="0.25">
      <c r="A270" s="79">
        <v>263</v>
      </c>
      <c r="B270" s="79" t="s">
        <v>631</v>
      </c>
      <c r="C270" s="79" t="s">
        <v>632</v>
      </c>
      <c r="D270" s="79" t="s">
        <v>633</v>
      </c>
      <c r="E270" s="79" t="s">
        <v>872</v>
      </c>
      <c r="F270" s="79" t="s">
        <v>314</v>
      </c>
      <c r="G270" s="4">
        <v>765.31</v>
      </c>
      <c r="H270" s="4">
        <v>765.31</v>
      </c>
      <c r="I270" s="4">
        <v>150</v>
      </c>
      <c r="R270" s="516"/>
    </row>
    <row r="271" spans="1:18" ht="27.6" x14ac:dyDescent="0.25">
      <c r="A271" s="79">
        <v>264</v>
      </c>
      <c r="B271" s="79" t="s">
        <v>615</v>
      </c>
      <c r="C271" s="79" t="s">
        <v>882</v>
      </c>
      <c r="D271" s="79" t="s">
        <v>883</v>
      </c>
      <c r="E271" s="79" t="s">
        <v>884</v>
      </c>
      <c r="F271" s="79" t="s">
        <v>314</v>
      </c>
      <c r="G271" s="4">
        <v>4464.29</v>
      </c>
      <c r="H271" s="4">
        <v>4464.29</v>
      </c>
      <c r="I271" s="4">
        <v>875</v>
      </c>
      <c r="R271" s="516"/>
    </row>
    <row r="272" spans="1:18" ht="69" x14ac:dyDescent="0.25">
      <c r="A272" s="79">
        <v>265</v>
      </c>
      <c r="B272" s="79" t="s">
        <v>603</v>
      </c>
      <c r="C272" s="79" t="s">
        <v>604</v>
      </c>
      <c r="D272" s="79" t="s">
        <v>605</v>
      </c>
      <c r="E272" s="79" t="s">
        <v>734</v>
      </c>
      <c r="F272" s="79" t="s">
        <v>314</v>
      </c>
      <c r="G272" s="4">
        <v>1275.51</v>
      </c>
      <c r="H272" s="4">
        <v>1275.51</v>
      </c>
      <c r="I272" s="4">
        <v>250</v>
      </c>
      <c r="R272" s="516"/>
    </row>
    <row r="273" spans="1:18" ht="41.4" x14ac:dyDescent="0.25">
      <c r="A273" s="79">
        <v>266</v>
      </c>
      <c r="B273" s="79" t="s">
        <v>613</v>
      </c>
      <c r="C273" s="79" t="s">
        <v>614</v>
      </c>
      <c r="D273" s="79" t="s">
        <v>566</v>
      </c>
      <c r="E273" s="79" t="s">
        <v>867</v>
      </c>
      <c r="F273" s="79" t="s">
        <v>314</v>
      </c>
      <c r="G273" s="4">
        <v>2000</v>
      </c>
      <c r="H273" s="4">
        <v>2000</v>
      </c>
      <c r="I273" s="4">
        <v>400</v>
      </c>
      <c r="R273" s="516"/>
    </row>
    <row r="274" spans="1:18" ht="41.4" x14ac:dyDescent="0.25">
      <c r="A274" s="79">
        <v>267</v>
      </c>
      <c r="B274" s="79" t="s">
        <v>611</v>
      </c>
      <c r="C274" s="79" t="s">
        <v>612</v>
      </c>
      <c r="D274" s="79" t="s">
        <v>565</v>
      </c>
      <c r="E274" s="79" t="s">
        <v>865</v>
      </c>
      <c r="F274" s="79" t="s">
        <v>314</v>
      </c>
      <c r="G274" s="4">
        <v>1913.27</v>
      </c>
      <c r="H274" s="4">
        <v>1913.27</v>
      </c>
      <c r="I274" s="4">
        <v>375</v>
      </c>
      <c r="R274" s="516"/>
    </row>
    <row r="275" spans="1:18" ht="55.2" x14ac:dyDescent="0.25">
      <c r="A275" s="79">
        <v>268</v>
      </c>
      <c r="B275" s="79" t="s">
        <v>611</v>
      </c>
      <c r="C275" s="79" t="s">
        <v>731</v>
      </c>
      <c r="D275" s="79" t="s">
        <v>733</v>
      </c>
      <c r="E275" s="79" t="s">
        <v>735</v>
      </c>
      <c r="F275" s="79" t="s">
        <v>314</v>
      </c>
      <c r="G275" s="4">
        <v>1275.51</v>
      </c>
      <c r="H275" s="4">
        <v>1275.51</v>
      </c>
      <c r="I275" s="4">
        <v>250</v>
      </c>
      <c r="R275" s="516"/>
    </row>
    <row r="276" spans="1:18" ht="41.4" x14ac:dyDescent="0.25">
      <c r="A276" s="79">
        <v>269</v>
      </c>
      <c r="B276" s="79" t="s">
        <v>606</v>
      </c>
      <c r="C276" s="79" t="s">
        <v>732</v>
      </c>
      <c r="D276" s="79" t="s">
        <v>717</v>
      </c>
      <c r="E276" s="79" t="s">
        <v>866</v>
      </c>
      <c r="F276" s="79" t="s">
        <v>314</v>
      </c>
      <c r="G276" s="4">
        <v>956.63</v>
      </c>
      <c r="H276" s="4">
        <v>956.63</v>
      </c>
      <c r="I276" s="4">
        <v>187.5</v>
      </c>
      <c r="R276" s="516"/>
    </row>
    <row r="277" spans="1:18" ht="55.2" x14ac:dyDescent="0.25">
      <c r="A277" s="79">
        <v>270</v>
      </c>
      <c r="B277" s="79" t="s">
        <v>615</v>
      </c>
      <c r="C277" s="79" t="s">
        <v>628</v>
      </c>
      <c r="D277" s="79" t="s">
        <v>542</v>
      </c>
      <c r="E277" s="79" t="s">
        <v>873</v>
      </c>
      <c r="F277" s="79" t="s">
        <v>314</v>
      </c>
      <c r="G277" s="4">
        <v>1000</v>
      </c>
      <c r="H277" s="4">
        <v>1000</v>
      </c>
      <c r="I277" s="4">
        <v>200</v>
      </c>
      <c r="R277" s="516"/>
    </row>
    <row r="278" spans="1:18" ht="41.4" x14ac:dyDescent="0.25">
      <c r="A278" s="79">
        <v>271</v>
      </c>
      <c r="B278" s="79" t="s">
        <v>597</v>
      </c>
      <c r="C278" s="79" t="s">
        <v>598</v>
      </c>
      <c r="D278" s="79" t="s">
        <v>541</v>
      </c>
      <c r="E278" s="79" t="s">
        <v>599</v>
      </c>
      <c r="F278" s="79" t="s">
        <v>314</v>
      </c>
      <c r="G278" s="4">
        <v>510.2</v>
      </c>
      <c r="H278" s="4">
        <v>510.2</v>
      </c>
      <c r="I278" s="4">
        <v>100</v>
      </c>
      <c r="R278" s="516"/>
    </row>
    <row r="279" spans="1:18" ht="13.8" x14ac:dyDescent="0.25">
      <c r="A279" s="79">
        <v>272</v>
      </c>
      <c r="B279" s="79" t="s">
        <v>607</v>
      </c>
      <c r="C279" s="79" t="s">
        <v>608</v>
      </c>
      <c r="D279" s="79" t="s">
        <v>609</v>
      </c>
      <c r="E279" s="79" t="s">
        <v>610</v>
      </c>
      <c r="F279" s="79" t="s">
        <v>314</v>
      </c>
      <c r="G279" s="4">
        <v>1020.41</v>
      </c>
      <c r="H279" s="4">
        <v>1020.41</v>
      </c>
      <c r="I279" s="4">
        <v>200</v>
      </c>
      <c r="R279" s="516"/>
    </row>
    <row r="280" spans="1:18" ht="69" x14ac:dyDescent="0.25">
      <c r="A280" s="79">
        <v>273</v>
      </c>
      <c r="B280" s="79" t="s">
        <v>615</v>
      </c>
      <c r="C280" s="79" t="s">
        <v>616</v>
      </c>
      <c r="D280" s="79" t="s">
        <v>617</v>
      </c>
      <c r="E280" s="79" t="s">
        <v>868</v>
      </c>
      <c r="F280" s="79" t="s">
        <v>314</v>
      </c>
      <c r="G280" s="4">
        <v>1530.61</v>
      </c>
      <c r="H280" s="4">
        <v>1530.61</v>
      </c>
      <c r="I280" s="4">
        <v>300</v>
      </c>
      <c r="R280" s="516"/>
    </row>
    <row r="281" spans="1:18" ht="41.4" x14ac:dyDescent="0.25">
      <c r="A281" s="79">
        <v>274</v>
      </c>
      <c r="B281" s="79" t="s">
        <v>623</v>
      </c>
      <c r="C281" s="79" t="s">
        <v>624</v>
      </c>
      <c r="D281" s="79" t="s">
        <v>625</v>
      </c>
      <c r="E281" s="79" t="s">
        <v>736</v>
      </c>
      <c r="F281" s="79" t="s">
        <v>314</v>
      </c>
      <c r="G281" s="4">
        <v>1530.61</v>
      </c>
      <c r="H281" s="4">
        <v>1530.61</v>
      </c>
      <c r="I281" s="4">
        <v>300</v>
      </c>
      <c r="R281" s="516"/>
    </row>
    <row r="282" spans="1:18" ht="82.8" x14ac:dyDescent="0.25">
      <c r="A282" s="79">
        <v>275</v>
      </c>
      <c r="B282" s="79" t="s">
        <v>629</v>
      </c>
      <c r="C282" s="79" t="s">
        <v>630</v>
      </c>
      <c r="D282" s="79" t="s">
        <v>554</v>
      </c>
      <c r="E282" s="79" t="s">
        <v>877</v>
      </c>
      <c r="F282" s="79" t="s">
        <v>314</v>
      </c>
      <c r="G282" s="4">
        <v>637.76</v>
      </c>
      <c r="H282" s="4">
        <v>637.76</v>
      </c>
      <c r="I282" s="4">
        <v>125</v>
      </c>
      <c r="R282" s="516"/>
    </row>
    <row r="283" spans="1:18" ht="13.8" x14ac:dyDescent="0.25">
      <c r="A283" s="79">
        <v>276</v>
      </c>
      <c r="B283" s="79" t="s">
        <v>601</v>
      </c>
      <c r="C283" s="79" t="s">
        <v>602</v>
      </c>
      <c r="D283" s="79" t="s">
        <v>739</v>
      </c>
      <c r="E283" s="79" t="s">
        <v>864</v>
      </c>
      <c r="F283" s="79" t="s">
        <v>314</v>
      </c>
      <c r="G283" s="4">
        <v>937.5</v>
      </c>
      <c r="H283" s="4">
        <v>937.5</v>
      </c>
      <c r="I283" s="4">
        <v>187.5</v>
      </c>
      <c r="R283" s="516"/>
    </row>
    <row r="284" spans="1:18" ht="13.8" x14ac:dyDescent="0.25">
      <c r="A284" s="79">
        <v>277</v>
      </c>
      <c r="B284" s="79" t="s">
        <v>603</v>
      </c>
      <c r="C284" s="79" t="s">
        <v>624</v>
      </c>
      <c r="D284" s="79" t="s">
        <v>626</v>
      </c>
      <c r="E284" s="79" t="s">
        <v>627</v>
      </c>
      <c r="F284" s="79" t="s">
        <v>314</v>
      </c>
      <c r="G284" s="4">
        <v>1275.51</v>
      </c>
      <c r="H284" s="4">
        <v>1275.51</v>
      </c>
      <c r="I284" s="4">
        <v>250</v>
      </c>
      <c r="R284" s="516"/>
    </row>
    <row r="285" spans="1:18" ht="27.6" x14ac:dyDescent="0.25">
      <c r="A285" s="79">
        <v>278</v>
      </c>
      <c r="B285" s="79" t="s">
        <v>619</v>
      </c>
      <c r="C285" s="79" t="s">
        <v>620</v>
      </c>
      <c r="D285" s="79" t="s">
        <v>621</v>
      </c>
      <c r="E285" s="79" t="s">
        <v>622</v>
      </c>
      <c r="F285" s="79" t="s">
        <v>314</v>
      </c>
      <c r="G285" s="4">
        <v>2040.82</v>
      </c>
      <c r="H285" s="4">
        <v>2040.82</v>
      </c>
      <c r="I285" s="4">
        <v>400</v>
      </c>
      <c r="R285" s="516"/>
    </row>
    <row r="286" spans="1:18" ht="55.2" x14ac:dyDescent="0.25">
      <c r="A286" s="79">
        <v>279</v>
      </c>
      <c r="B286" s="79" t="s">
        <v>618</v>
      </c>
      <c r="C286" s="79" t="s">
        <v>738</v>
      </c>
      <c r="D286" s="79" t="s">
        <v>718</v>
      </c>
      <c r="E286" s="79" t="s">
        <v>862</v>
      </c>
      <c r="F286" s="79" t="s">
        <v>314</v>
      </c>
      <c r="G286" s="4">
        <v>1275.51</v>
      </c>
      <c r="H286" s="4">
        <v>1275.51</v>
      </c>
      <c r="I286" s="4">
        <v>250</v>
      </c>
      <c r="R286" s="516"/>
    </row>
    <row r="287" spans="1:18" ht="41.4" x14ac:dyDescent="0.25">
      <c r="A287" s="79">
        <v>280</v>
      </c>
      <c r="B287" s="79" t="s">
        <v>740</v>
      </c>
      <c r="C287" s="79" t="s">
        <v>741</v>
      </c>
      <c r="D287" s="79" t="s">
        <v>742</v>
      </c>
      <c r="E287" s="79" t="s">
        <v>736</v>
      </c>
      <c r="F287" s="79" t="s">
        <v>314</v>
      </c>
      <c r="G287" s="4">
        <v>1147.96</v>
      </c>
      <c r="H287" s="4">
        <v>1147.96</v>
      </c>
      <c r="I287" s="4">
        <v>225</v>
      </c>
      <c r="R287" s="516"/>
    </row>
    <row r="288" spans="1:18" ht="13.8" x14ac:dyDescent="0.25">
      <c r="A288" s="79">
        <v>281</v>
      </c>
      <c r="B288" s="79" t="s">
        <v>745</v>
      </c>
      <c r="C288" s="79" t="s">
        <v>746</v>
      </c>
      <c r="D288" s="79" t="s">
        <v>749</v>
      </c>
      <c r="E288" s="79" t="s">
        <v>863</v>
      </c>
      <c r="F288" s="79" t="s">
        <v>314</v>
      </c>
      <c r="G288" s="4">
        <v>1020.41</v>
      </c>
      <c r="H288" s="4">
        <v>1020.41</v>
      </c>
      <c r="I288" s="4">
        <v>200</v>
      </c>
      <c r="R288" s="516"/>
    </row>
    <row r="289" spans="1:18" ht="41.4" x14ac:dyDescent="0.25">
      <c r="A289" s="79">
        <v>282</v>
      </c>
      <c r="B289" s="79" t="s">
        <v>750</v>
      </c>
      <c r="C289" s="79" t="s">
        <v>751</v>
      </c>
      <c r="D289" s="79" t="s">
        <v>754</v>
      </c>
      <c r="E289" s="79" t="s">
        <v>755</v>
      </c>
      <c r="F289" s="79" t="s">
        <v>314</v>
      </c>
      <c r="G289" s="4">
        <v>1913.27</v>
      </c>
      <c r="H289" s="4">
        <v>1913.27</v>
      </c>
      <c r="I289" s="4">
        <v>375</v>
      </c>
      <c r="R289" s="516"/>
    </row>
    <row r="290" spans="1:18" ht="13.8" x14ac:dyDescent="0.25">
      <c r="A290" s="79">
        <v>283</v>
      </c>
      <c r="B290" s="79" t="s">
        <v>752</v>
      </c>
      <c r="C290" s="79" t="s">
        <v>753</v>
      </c>
      <c r="D290" s="79" t="s">
        <v>756</v>
      </c>
      <c r="E290" s="79" t="s">
        <v>600</v>
      </c>
      <c r="F290" s="79" t="s">
        <v>314</v>
      </c>
      <c r="G290" s="4">
        <v>1275.51</v>
      </c>
      <c r="H290" s="4">
        <v>1275.51</v>
      </c>
      <c r="I290" s="4">
        <v>250</v>
      </c>
      <c r="R290" s="516"/>
    </row>
    <row r="291" spans="1:18" ht="41.4" x14ac:dyDescent="0.25">
      <c r="A291" s="79">
        <v>284</v>
      </c>
      <c r="B291" s="79" t="s">
        <v>874</v>
      </c>
      <c r="C291" s="79" t="s">
        <v>875</v>
      </c>
      <c r="D291" s="79" t="s">
        <v>876</v>
      </c>
      <c r="E291" s="79" t="s">
        <v>736</v>
      </c>
      <c r="F291" s="79" t="s">
        <v>314</v>
      </c>
      <c r="G291" s="4">
        <v>1147.96</v>
      </c>
      <c r="H291" s="4">
        <v>1147.96</v>
      </c>
      <c r="I291" s="4">
        <v>225</v>
      </c>
      <c r="R291" s="516"/>
    </row>
    <row r="292" spans="1:18" ht="13.8" x14ac:dyDescent="0.25">
      <c r="A292" s="79">
        <v>285</v>
      </c>
      <c r="B292" s="79" t="s">
        <v>869</v>
      </c>
      <c r="C292" s="79" t="s">
        <v>870</v>
      </c>
      <c r="D292" s="79" t="s">
        <v>871</v>
      </c>
      <c r="E292" s="79" t="s">
        <v>872</v>
      </c>
      <c r="F292" s="79" t="s">
        <v>314</v>
      </c>
      <c r="G292" s="4">
        <v>1275.51</v>
      </c>
      <c r="H292" s="4">
        <v>1275.51</v>
      </c>
      <c r="I292" s="4">
        <v>250</v>
      </c>
      <c r="R292" s="516"/>
    </row>
    <row r="293" spans="1:18" ht="41.4" x14ac:dyDescent="0.25">
      <c r="A293" s="79">
        <v>286</v>
      </c>
      <c r="B293" s="79" t="s">
        <v>878</v>
      </c>
      <c r="C293" s="79" t="s">
        <v>879</v>
      </c>
      <c r="D293" s="79" t="s">
        <v>880</v>
      </c>
      <c r="E293" s="79" t="s">
        <v>881</v>
      </c>
      <c r="F293" s="79" t="s">
        <v>314</v>
      </c>
      <c r="G293" s="4">
        <v>318.88</v>
      </c>
      <c r="H293" s="4">
        <v>318.88</v>
      </c>
      <c r="I293" s="4">
        <v>62.5</v>
      </c>
      <c r="R293" s="516"/>
    </row>
    <row r="294" spans="1:18" ht="13.8" x14ac:dyDescent="0.25">
      <c r="A294" s="79">
        <v>287</v>
      </c>
      <c r="B294" s="79" t="s">
        <v>631</v>
      </c>
      <c r="C294" s="79" t="s">
        <v>632</v>
      </c>
      <c r="D294" s="79" t="s">
        <v>633</v>
      </c>
      <c r="E294" s="79" t="s">
        <v>872</v>
      </c>
      <c r="F294" s="79" t="s">
        <v>314</v>
      </c>
      <c r="G294" s="4">
        <v>765.31</v>
      </c>
      <c r="H294" s="4">
        <v>765.31</v>
      </c>
      <c r="I294" s="4">
        <v>150</v>
      </c>
      <c r="R294" s="516"/>
    </row>
    <row r="295" spans="1:18" ht="27.6" x14ac:dyDescent="0.25">
      <c r="A295" s="79">
        <v>288</v>
      </c>
      <c r="B295" s="79" t="s">
        <v>615</v>
      </c>
      <c r="C295" s="79" t="s">
        <v>882</v>
      </c>
      <c r="D295" s="79" t="s">
        <v>883</v>
      </c>
      <c r="E295" s="79" t="s">
        <v>884</v>
      </c>
      <c r="F295" s="79" t="s">
        <v>314</v>
      </c>
      <c r="G295" s="4">
        <v>4464.29</v>
      </c>
      <c r="H295" s="4">
        <v>4464.29</v>
      </c>
      <c r="I295" s="4">
        <v>875</v>
      </c>
      <c r="R295" s="516"/>
    </row>
    <row r="296" spans="1:18" ht="13.8" x14ac:dyDescent="0.25">
      <c r="A296" s="68" t="s">
        <v>256</v>
      </c>
      <c r="B296" s="68"/>
      <c r="C296" s="68"/>
      <c r="D296" s="68"/>
      <c r="E296" s="68"/>
      <c r="F296" s="79"/>
      <c r="G296" s="4"/>
      <c r="H296" s="4"/>
      <c r="I296" s="4"/>
    </row>
    <row r="297" spans="1:18" ht="13.8" x14ac:dyDescent="0.3">
      <c r="A297" s="68"/>
      <c r="B297" s="80"/>
      <c r="C297" s="80"/>
      <c r="D297" s="80"/>
      <c r="E297" s="80"/>
      <c r="F297" s="68" t="s">
        <v>456</v>
      </c>
      <c r="G297" s="67">
        <f>SUM(G9:G296)</f>
        <v>371561.90000000026</v>
      </c>
      <c r="H297" s="67">
        <f>SUM(H9:H296)</f>
        <v>370286.39000000025</v>
      </c>
      <c r="I297" s="67">
        <f>SUM(I9:I296)</f>
        <v>72765.09</v>
      </c>
    </row>
    <row r="298" spans="1:18" ht="13.8" x14ac:dyDescent="0.3">
      <c r="A298" s="148"/>
      <c r="B298" s="148"/>
      <c r="C298" s="148"/>
      <c r="D298" s="148"/>
      <c r="E298" s="148"/>
      <c r="F298" s="148"/>
      <c r="G298" s="522"/>
      <c r="H298" s="508"/>
      <c r="I298" s="127"/>
    </row>
    <row r="299" spans="1:18" ht="13.8" x14ac:dyDescent="0.25">
      <c r="A299" s="551" t="s">
        <v>455</v>
      </c>
      <c r="B299" s="551"/>
      <c r="C299" s="551"/>
      <c r="D299" s="551"/>
      <c r="E299" s="551"/>
      <c r="F299" s="551"/>
      <c r="G299" s="551"/>
      <c r="H299" s="551"/>
      <c r="I299" s="551"/>
    </row>
    <row r="300" spans="1:18" x14ac:dyDescent="0.25">
      <c r="A300" s="265"/>
      <c r="B300" s="265"/>
      <c r="C300" s="265"/>
      <c r="D300" s="265"/>
      <c r="E300" s="265"/>
      <c r="F300" s="265"/>
      <c r="G300" s="265"/>
      <c r="H300" s="265"/>
      <c r="I300" s="265"/>
    </row>
    <row r="301" spans="1:18" ht="13.8" x14ac:dyDescent="0.3">
      <c r="A301" s="132" t="s">
        <v>93</v>
      </c>
      <c r="B301" s="132"/>
      <c r="C301" s="127"/>
      <c r="D301" s="127"/>
      <c r="E301" s="127"/>
      <c r="F301" s="127"/>
      <c r="G301" s="127"/>
      <c r="H301" s="127"/>
      <c r="I301" s="127"/>
    </row>
    <row r="302" spans="1:18" ht="13.8" x14ac:dyDescent="0.3">
      <c r="A302" s="132"/>
      <c r="B302" s="132"/>
      <c r="C302" s="127"/>
      <c r="D302" s="127"/>
      <c r="E302" s="127"/>
      <c r="F302" s="127"/>
      <c r="G302" s="127"/>
      <c r="H302" s="127"/>
      <c r="I302" s="127"/>
    </row>
    <row r="303" spans="1:18" ht="13.8" x14ac:dyDescent="0.3">
      <c r="A303" s="132"/>
      <c r="B303" s="132"/>
      <c r="C303" s="127"/>
      <c r="D303" s="127"/>
      <c r="E303" s="127"/>
      <c r="F303" s="127"/>
      <c r="G303" s="127"/>
      <c r="H303" s="127"/>
      <c r="I303" s="127"/>
    </row>
    <row r="304" spans="1:18" ht="13.8" x14ac:dyDescent="0.3">
      <c r="A304" s="127"/>
      <c r="B304" s="127"/>
      <c r="C304" s="127"/>
      <c r="D304" s="127"/>
      <c r="E304" s="127"/>
      <c r="F304" s="127"/>
      <c r="G304" s="127"/>
      <c r="H304" s="127"/>
      <c r="I304" s="127"/>
    </row>
    <row r="305" spans="1:9" ht="13.8" x14ac:dyDescent="0.3">
      <c r="A305" s="127"/>
      <c r="B305" s="127"/>
      <c r="C305" s="127"/>
      <c r="D305" s="127"/>
      <c r="E305" s="131"/>
      <c r="F305" s="131"/>
      <c r="G305" s="131"/>
      <c r="H305" s="127"/>
      <c r="I305" s="127"/>
    </row>
    <row r="306" spans="1:9" ht="13.8" x14ac:dyDescent="0.3">
      <c r="A306" s="132"/>
      <c r="B306" s="132"/>
      <c r="C306" s="132" t="s">
        <v>349</v>
      </c>
      <c r="D306" s="132"/>
      <c r="E306" s="132"/>
      <c r="F306" s="132"/>
      <c r="G306" s="132"/>
      <c r="H306" s="127"/>
      <c r="I306" s="127"/>
    </row>
    <row r="307" spans="1:9" ht="13.8" x14ac:dyDescent="0.3">
      <c r="A307" s="127"/>
      <c r="B307" s="127"/>
      <c r="C307" s="127" t="s">
        <v>348</v>
      </c>
      <c r="D307" s="127"/>
      <c r="E307" s="127"/>
      <c r="F307" s="127"/>
      <c r="G307" s="127"/>
      <c r="H307" s="127"/>
      <c r="I307" s="127"/>
    </row>
    <row r="308" spans="1:9" x14ac:dyDescent="0.25">
      <c r="A308" s="134"/>
      <c r="B308" s="134"/>
      <c r="C308" s="134" t="s">
        <v>123</v>
      </c>
      <c r="D308" s="134"/>
      <c r="E308" s="134"/>
      <c r="F308" s="134"/>
      <c r="G308" s="134"/>
    </row>
  </sheetData>
  <autoFilter ref="A8:P297"/>
  <mergeCells count="4">
    <mergeCell ref="I1:J1"/>
    <mergeCell ref="I2:J2"/>
    <mergeCell ref="A299:I299"/>
    <mergeCell ref="A1:H1"/>
  </mergeCells>
  <printOptions gridLines="1"/>
  <pageMargins left="0.25" right="0.25" top="0.75" bottom="0.75" header="0.3" footer="0.3"/>
  <pageSetup scale="84"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
  <sheetViews>
    <sheetView view="pageBreakPreview" zoomScale="80" zoomScaleNormal="100" zoomScaleSheetLayoutView="80" workbookViewId="0">
      <selection activeCell="F32" sqref="F32"/>
    </sheetView>
  </sheetViews>
  <sheetFormatPr defaultColWidth="8.88671875" defaultRowHeight="13.2" x14ac:dyDescent="0.25"/>
  <cols>
    <col min="1" max="1" width="5" style="226" customWidth="1"/>
    <col min="2" max="2" width="17.6640625" style="226" customWidth="1"/>
    <col min="3" max="3" width="18.44140625" style="226" customWidth="1"/>
    <col min="4" max="4" width="18.5546875" style="226" customWidth="1"/>
    <col min="5" max="5" width="16.109375" style="226" customWidth="1"/>
    <col min="6" max="6" width="15.109375" style="226" customWidth="1"/>
    <col min="7" max="7" width="15" style="226" customWidth="1"/>
    <col min="8" max="8" width="12.5546875" style="226" customWidth="1"/>
    <col min="9" max="16384" width="8.88671875" style="226"/>
  </cols>
  <sheetData>
    <row r="1" spans="1:9" ht="13.8" x14ac:dyDescent="0.3">
      <c r="A1" s="58" t="s">
        <v>327</v>
      </c>
      <c r="B1" s="60"/>
      <c r="C1" s="60"/>
      <c r="D1" s="60"/>
      <c r="E1" s="60"/>
      <c r="F1" s="60"/>
      <c r="G1" s="542" t="s">
        <v>94</v>
      </c>
      <c r="H1" s="542"/>
      <c r="I1" s="223"/>
    </row>
    <row r="2" spans="1:9" ht="13.8" x14ac:dyDescent="0.3">
      <c r="A2" s="59" t="s">
        <v>124</v>
      </c>
      <c r="B2" s="60"/>
      <c r="C2" s="60"/>
      <c r="D2" s="60"/>
      <c r="E2" s="60"/>
      <c r="F2" s="60"/>
      <c r="G2" s="540" t="str">
        <f>'ფორმა N1'!L2</f>
        <v>01.01.2023-31.12.2023</v>
      </c>
      <c r="H2" s="540"/>
      <c r="I2" s="59"/>
    </row>
    <row r="3" spans="1:9" ht="13.8" x14ac:dyDescent="0.3">
      <c r="A3" s="59"/>
      <c r="B3" s="59"/>
      <c r="C3" s="59"/>
      <c r="D3" s="59"/>
      <c r="E3" s="59"/>
      <c r="F3" s="59"/>
      <c r="G3" s="223"/>
      <c r="H3" s="223"/>
      <c r="I3" s="223"/>
    </row>
    <row r="4" spans="1:9" ht="13.8" x14ac:dyDescent="0.3">
      <c r="A4" s="60" t="str">
        <f>'ფორმა N2'!A4</f>
        <v>ანგარიშვალდებული პირის დასახელება:</v>
      </c>
      <c r="B4" s="60"/>
      <c r="C4" s="60"/>
      <c r="D4" s="60"/>
      <c r="E4" s="60"/>
      <c r="F4" s="60"/>
      <c r="G4" s="59"/>
      <c r="H4" s="59"/>
      <c r="I4" s="59"/>
    </row>
    <row r="5" spans="1:9" ht="13.8" x14ac:dyDescent="0.3">
      <c r="A5" s="63" t="str">
        <f>'ფორმა N1'!D4</f>
        <v>მოქალაქეთა პოლიტიკური გაერთიანება „ლელო საქართველოსთვის“</v>
      </c>
      <c r="B5" s="63"/>
      <c r="C5" s="63"/>
      <c r="D5" s="63"/>
      <c r="E5" s="63"/>
      <c r="F5" s="63"/>
      <c r="G5" s="64"/>
      <c r="H5" s="64"/>
      <c r="I5" s="223"/>
    </row>
    <row r="6" spans="1:9" ht="13.8" x14ac:dyDescent="0.3">
      <c r="A6" s="60"/>
      <c r="B6" s="60"/>
      <c r="C6" s="60"/>
      <c r="D6" s="60"/>
      <c r="E6" s="60"/>
      <c r="F6" s="60"/>
      <c r="G6" s="59"/>
      <c r="H6" s="59"/>
      <c r="I6" s="59"/>
    </row>
    <row r="7" spans="1:9" ht="13.8" x14ac:dyDescent="0.3">
      <c r="A7" s="218"/>
      <c r="B7" s="218"/>
      <c r="C7" s="218"/>
      <c r="D7" s="218"/>
      <c r="E7" s="218"/>
      <c r="F7" s="218"/>
      <c r="G7" s="61"/>
      <c r="H7" s="61"/>
      <c r="I7" s="59"/>
    </row>
    <row r="8" spans="1:9" ht="13.8" x14ac:dyDescent="0.25">
      <c r="A8" s="556" t="s">
        <v>64</v>
      </c>
      <c r="B8" s="558" t="s">
        <v>309</v>
      </c>
      <c r="C8" s="560" t="s">
        <v>310</v>
      </c>
      <c r="D8" s="560" t="s">
        <v>209</v>
      </c>
      <c r="E8" s="553" t="s">
        <v>413</v>
      </c>
      <c r="F8" s="554"/>
      <c r="G8" s="555"/>
      <c r="H8" s="553" t="s">
        <v>445</v>
      </c>
      <c r="I8" s="555"/>
    </row>
    <row r="9" spans="1:9" ht="24" x14ac:dyDescent="0.25">
      <c r="A9" s="557"/>
      <c r="B9" s="559"/>
      <c r="C9" s="561"/>
      <c r="D9" s="561"/>
      <c r="E9" s="314" t="s">
        <v>442</v>
      </c>
      <c r="F9" s="314" t="s">
        <v>443</v>
      </c>
      <c r="G9" s="314" t="s">
        <v>444</v>
      </c>
      <c r="H9" s="315" t="s">
        <v>446</v>
      </c>
      <c r="I9" s="315" t="s">
        <v>447</v>
      </c>
    </row>
    <row r="10" spans="1:9" ht="41.4" x14ac:dyDescent="0.25">
      <c r="A10" s="468">
        <v>1</v>
      </c>
      <c r="B10" s="459" t="s">
        <v>679</v>
      </c>
      <c r="C10" s="79" t="s">
        <v>680</v>
      </c>
      <c r="D10" s="435" t="s">
        <v>681</v>
      </c>
      <c r="E10" s="79" t="s">
        <v>887</v>
      </c>
      <c r="F10" s="79" t="s">
        <v>762</v>
      </c>
      <c r="G10" s="79" t="s">
        <v>703</v>
      </c>
      <c r="H10" s="4">
        <f>65*2.7462*3</f>
        <v>535.50900000000001</v>
      </c>
      <c r="I10" s="4">
        <v>535.50900000000001</v>
      </c>
    </row>
    <row r="11" spans="1:9" ht="41.4" x14ac:dyDescent="0.25">
      <c r="A11" s="468">
        <v>2</v>
      </c>
      <c r="B11" s="459" t="s">
        <v>679</v>
      </c>
      <c r="C11" s="79" t="s">
        <v>680</v>
      </c>
      <c r="D11" s="435" t="s">
        <v>681</v>
      </c>
      <c r="E11" s="79" t="s">
        <v>886</v>
      </c>
      <c r="F11" s="79" t="s">
        <v>885</v>
      </c>
      <c r="G11" s="79" t="s">
        <v>703</v>
      </c>
      <c r="H11" s="4">
        <f>680/10*2.414*3</f>
        <v>492.45600000000002</v>
      </c>
      <c r="I11" s="4">
        <v>492.45600000000002</v>
      </c>
    </row>
    <row r="12" spans="1:9" ht="13.8" x14ac:dyDescent="0.3">
      <c r="A12" s="182"/>
      <c r="B12" s="184"/>
      <c r="C12" s="80"/>
      <c r="D12" s="80"/>
      <c r="E12" s="80"/>
      <c r="F12" s="80"/>
      <c r="G12" s="80" t="s">
        <v>313</v>
      </c>
      <c r="H12" s="67">
        <f>SUM(H10:H11)</f>
        <v>1027.9650000000001</v>
      </c>
      <c r="I12" s="67">
        <f>SUM(I10:I11)</f>
        <v>1027.9650000000001</v>
      </c>
    </row>
    <row r="13" spans="1:9" ht="13.8" x14ac:dyDescent="0.3">
      <c r="A13" s="148"/>
      <c r="B13" s="148"/>
      <c r="C13" s="148"/>
      <c r="D13" s="148"/>
      <c r="E13" s="148"/>
      <c r="F13" s="148"/>
      <c r="G13" s="127"/>
      <c r="H13" s="469"/>
      <c r="I13" s="469"/>
    </row>
    <row r="14" spans="1:9" ht="13.8" x14ac:dyDescent="0.25">
      <c r="A14" s="551" t="s">
        <v>504</v>
      </c>
      <c r="B14" s="551"/>
      <c r="C14" s="551"/>
      <c r="D14" s="551"/>
      <c r="E14" s="551"/>
      <c r="F14" s="551"/>
      <c r="G14" s="551"/>
      <c r="H14" s="551"/>
      <c r="I14" s="551"/>
    </row>
    <row r="15" spans="1:9" ht="13.8" x14ac:dyDescent="0.3">
      <c r="A15" s="219"/>
      <c r="B15" s="127"/>
      <c r="C15" s="127"/>
      <c r="D15" s="127"/>
      <c r="E15" s="127"/>
      <c r="G15" s="127"/>
      <c r="H15" s="127"/>
      <c r="I15" s="254"/>
    </row>
    <row r="16" spans="1:9" ht="13.8" x14ac:dyDescent="0.3">
      <c r="A16" s="132" t="s">
        <v>93</v>
      </c>
      <c r="B16" s="127"/>
      <c r="C16" s="127"/>
      <c r="D16" s="127"/>
      <c r="E16" s="127"/>
      <c r="F16" s="127"/>
      <c r="G16" s="127"/>
      <c r="H16" s="127"/>
      <c r="I16" s="254"/>
    </row>
    <row r="17" spans="1:9" ht="17.399999999999999" customHeight="1" x14ac:dyDescent="0.3">
      <c r="A17" s="132"/>
      <c r="B17" s="127"/>
      <c r="C17" s="127"/>
      <c r="D17" s="127"/>
      <c r="E17" s="127"/>
      <c r="F17" s="127"/>
      <c r="G17" s="127"/>
      <c r="H17" s="127"/>
      <c r="I17" s="254"/>
    </row>
    <row r="18" spans="1:9" ht="17.399999999999999" customHeight="1" x14ac:dyDescent="0.3">
      <c r="A18" s="127"/>
      <c r="B18" s="127"/>
      <c r="C18" s="127"/>
      <c r="D18" s="127"/>
      <c r="E18" s="127"/>
      <c r="F18" s="127"/>
      <c r="G18" s="127"/>
      <c r="H18" s="127"/>
      <c r="I18" s="254"/>
    </row>
    <row r="19" spans="1:9" ht="17.399999999999999" customHeight="1" x14ac:dyDescent="0.3">
      <c r="A19" s="127"/>
      <c r="B19" s="127"/>
      <c r="C19" s="127"/>
      <c r="D19" s="127"/>
      <c r="E19" s="127"/>
      <c r="F19" s="127"/>
      <c r="G19" s="127"/>
      <c r="H19" s="133"/>
      <c r="I19" s="254"/>
    </row>
    <row r="20" spans="1:9" ht="13.8" x14ac:dyDescent="0.3">
      <c r="A20" s="132"/>
      <c r="B20" s="132" t="s">
        <v>251</v>
      </c>
      <c r="C20" s="132"/>
      <c r="D20" s="132"/>
      <c r="E20" s="132"/>
      <c r="F20" s="132"/>
      <c r="G20" s="127"/>
      <c r="H20" s="133"/>
      <c r="I20" s="254"/>
    </row>
    <row r="21" spans="1:9" ht="13.8" x14ac:dyDescent="0.3">
      <c r="A21" s="127"/>
      <c r="B21" s="127" t="s">
        <v>250</v>
      </c>
      <c r="C21" s="127"/>
      <c r="D21" s="127"/>
      <c r="E21" s="127"/>
      <c r="F21" s="127"/>
      <c r="G21" s="127"/>
      <c r="H21" s="133"/>
      <c r="I21" s="254"/>
    </row>
    <row r="22" spans="1:9" x14ac:dyDescent="0.25">
      <c r="A22" s="134"/>
      <c r="B22" s="134" t="s">
        <v>123</v>
      </c>
      <c r="C22" s="134"/>
      <c r="D22" s="134"/>
      <c r="E22" s="134"/>
      <c r="F22" s="134"/>
      <c r="G22" s="150"/>
      <c r="H22" s="150"/>
      <c r="I22" s="150"/>
    </row>
  </sheetData>
  <mergeCells count="9">
    <mergeCell ref="A14:I14"/>
    <mergeCell ref="G1:H1"/>
    <mergeCell ref="G2:H2"/>
    <mergeCell ref="E8:G8"/>
    <mergeCell ref="H8:I8"/>
    <mergeCell ref="A8:A9"/>
    <mergeCell ref="B8:B9"/>
    <mergeCell ref="C8:C9"/>
    <mergeCell ref="D8:D9"/>
  </mergeCells>
  <printOptions gridLines="1"/>
  <pageMargins left="0.25" right="0.25" top="0.75" bottom="0.75" header="0.3" footer="0.3"/>
  <pageSetup scale="81"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view="pageBreakPreview" topLeftCell="A2" zoomScale="80" zoomScaleNormal="100" zoomScaleSheetLayoutView="80" workbookViewId="0">
      <selection activeCell="G34" sqref="G34"/>
    </sheetView>
  </sheetViews>
  <sheetFormatPr defaultColWidth="9.109375" defaultRowHeight="13.2" x14ac:dyDescent="0.25"/>
  <cols>
    <col min="1" max="1" width="5.44140625" style="150" customWidth="1"/>
    <col min="2" max="2" width="13.109375" style="150" customWidth="1"/>
    <col min="3" max="3" width="15.109375" style="150" customWidth="1"/>
    <col min="4" max="4" width="18" style="150" customWidth="1"/>
    <col min="5" max="5" width="20.5546875" style="150" customWidth="1"/>
    <col min="6" max="6" width="21.33203125" style="150" customWidth="1"/>
    <col min="7" max="7" width="15.109375" style="150" customWidth="1"/>
    <col min="8" max="8" width="15.5546875" style="150" customWidth="1"/>
    <col min="9" max="9" width="13.44140625" style="150" customWidth="1"/>
    <col min="10" max="11" width="0" style="150" hidden="1" customWidth="1"/>
    <col min="12" max="16384" width="9.109375" style="150"/>
  </cols>
  <sheetData>
    <row r="1" spans="1:11" ht="13.8" x14ac:dyDescent="0.3">
      <c r="A1" s="562" t="s">
        <v>503</v>
      </c>
      <c r="B1" s="562"/>
      <c r="C1" s="562"/>
      <c r="D1" s="562"/>
      <c r="E1" s="562"/>
      <c r="F1" s="562"/>
      <c r="G1" s="542" t="s">
        <v>94</v>
      </c>
      <c r="H1" s="542"/>
    </row>
    <row r="2" spans="1:11" ht="13.8" x14ac:dyDescent="0.3">
      <c r="A2" s="59" t="s">
        <v>124</v>
      </c>
      <c r="B2" s="58"/>
      <c r="C2" s="60"/>
      <c r="D2" s="60"/>
      <c r="E2" s="60"/>
      <c r="F2" s="60"/>
      <c r="G2" s="540" t="str">
        <f>'ფორმა N1'!L2</f>
        <v>01.01.2023-31.12.2023</v>
      </c>
      <c r="H2" s="540"/>
    </row>
    <row r="3" spans="1:11" ht="13.8" x14ac:dyDescent="0.3">
      <c r="A3" s="59"/>
      <c r="B3" s="59"/>
      <c r="C3" s="59"/>
      <c r="D3" s="59"/>
      <c r="E3" s="59"/>
      <c r="F3" s="59"/>
      <c r="G3" s="223"/>
      <c r="H3" s="223"/>
    </row>
    <row r="4" spans="1:11" ht="13.8" x14ac:dyDescent="0.3">
      <c r="A4" s="60" t="str">
        <f>'ფორმა N2'!A4</f>
        <v>ანგარიშვალდებული პირის დასახელება:</v>
      </c>
      <c r="B4" s="60"/>
      <c r="C4" s="60"/>
      <c r="D4" s="60"/>
      <c r="E4" s="60"/>
      <c r="F4" s="60"/>
      <c r="G4" s="59"/>
      <c r="H4" s="59"/>
    </row>
    <row r="5" spans="1:11" ht="13.8" x14ac:dyDescent="0.3">
      <c r="A5" s="63" t="str">
        <f>'ფორმა N1'!D4</f>
        <v>მოქალაქეთა პოლიტიკური გაერთიანება „ლელო საქართველოსთვის“</v>
      </c>
      <c r="B5" s="63"/>
      <c r="C5" s="63"/>
      <c r="D5" s="63"/>
      <c r="E5" s="63"/>
      <c r="F5" s="63"/>
      <c r="G5" s="64"/>
      <c r="H5" s="64"/>
    </row>
    <row r="6" spans="1:11" ht="13.8" x14ac:dyDescent="0.3">
      <c r="A6" s="60"/>
      <c r="B6" s="60"/>
      <c r="C6" s="60"/>
      <c r="D6" s="60"/>
      <c r="E6" s="60"/>
      <c r="F6" s="60"/>
      <c r="G6" s="59"/>
      <c r="H6" s="59"/>
    </row>
    <row r="7" spans="1:11" ht="13.8" x14ac:dyDescent="0.25">
      <c r="A7" s="218"/>
      <c r="B7" s="218"/>
      <c r="C7" s="218"/>
      <c r="D7" s="218"/>
      <c r="E7" s="218"/>
      <c r="F7" s="218"/>
      <c r="G7" s="61"/>
      <c r="H7" s="61"/>
    </row>
    <row r="8" spans="1:11" ht="27.6" x14ac:dyDescent="0.25">
      <c r="A8" s="71" t="s">
        <v>64</v>
      </c>
      <c r="B8" s="71" t="s">
        <v>309</v>
      </c>
      <c r="C8" s="71" t="s">
        <v>310</v>
      </c>
      <c r="D8" s="71" t="s">
        <v>209</v>
      </c>
      <c r="E8" s="71" t="s">
        <v>315</v>
      </c>
      <c r="F8" s="71" t="s">
        <v>311</v>
      </c>
      <c r="G8" s="62" t="s">
        <v>10</v>
      </c>
      <c r="H8" s="62" t="s">
        <v>9</v>
      </c>
      <c r="J8" s="150" t="s">
        <v>314</v>
      </c>
    </row>
    <row r="9" spans="1:11" ht="13.8" x14ac:dyDescent="0.25">
      <c r="A9" s="79">
        <v>1</v>
      </c>
      <c r="B9" s="79" t="s">
        <v>634</v>
      </c>
      <c r="C9" s="79" t="s">
        <v>635</v>
      </c>
      <c r="D9" s="435" t="s">
        <v>636</v>
      </c>
      <c r="E9" s="79" t="s">
        <v>637</v>
      </c>
      <c r="F9" s="79" t="s">
        <v>662</v>
      </c>
      <c r="G9" s="431">
        <f t="shared" ref="G9:H18" si="0">700+175+17.86</f>
        <v>892.86</v>
      </c>
      <c r="H9" s="431">
        <f t="shared" si="0"/>
        <v>892.86</v>
      </c>
      <c r="J9" s="150" t="s">
        <v>0</v>
      </c>
      <c r="K9" s="462">
        <f>G9-H9</f>
        <v>0</v>
      </c>
    </row>
    <row r="10" spans="1:11" ht="13.8" x14ac:dyDescent="0.25">
      <c r="A10" s="79">
        <v>2</v>
      </c>
      <c r="B10" s="79" t="s">
        <v>634</v>
      </c>
      <c r="C10" s="79" t="s">
        <v>635</v>
      </c>
      <c r="D10" s="435" t="s">
        <v>636</v>
      </c>
      <c r="E10" s="79" t="s">
        <v>637</v>
      </c>
      <c r="F10" s="79" t="s">
        <v>663</v>
      </c>
      <c r="G10" s="431">
        <f t="shared" si="0"/>
        <v>892.86</v>
      </c>
      <c r="H10" s="431">
        <f t="shared" si="0"/>
        <v>892.86</v>
      </c>
      <c r="K10" s="462">
        <f t="shared" ref="K10:K17" si="1">G10-H10</f>
        <v>0</v>
      </c>
    </row>
    <row r="11" spans="1:11" ht="13.8" x14ac:dyDescent="0.25">
      <c r="A11" s="79">
        <v>3</v>
      </c>
      <c r="B11" s="79" t="s">
        <v>634</v>
      </c>
      <c r="C11" s="79" t="s">
        <v>635</v>
      </c>
      <c r="D11" s="435" t="s">
        <v>636</v>
      </c>
      <c r="E11" s="79" t="s">
        <v>637</v>
      </c>
      <c r="F11" s="79" t="s">
        <v>664</v>
      </c>
      <c r="G11" s="431">
        <f t="shared" si="0"/>
        <v>892.86</v>
      </c>
      <c r="H11" s="431">
        <f t="shared" si="0"/>
        <v>892.86</v>
      </c>
      <c r="K11" s="462">
        <f t="shared" si="1"/>
        <v>0</v>
      </c>
    </row>
    <row r="12" spans="1:11" ht="13.8" x14ac:dyDescent="0.25">
      <c r="A12" s="79">
        <v>4</v>
      </c>
      <c r="B12" s="79" t="s">
        <v>634</v>
      </c>
      <c r="C12" s="79" t="s">
        <v>635</v>
      </c>
      <c r="D12" s="435" t="s">
        <v>636</v>
      </c>
      <c r="E12" s="79" t="s">
        <v>637</v>
      </c>
      <c r="F12" s="79" t="s">
        <v>665</v>
      </c>
      <c r="G12" s="431">
        <f t="shared" si="0"/>
        <v>892.86</v>
      </c>
      <c r="H12" s="431">
        <f t="shared" si="0"/>
        <v>892.86</v>
      </c>
      <c r="K12" s="462">
        <f t="shared" si="1"/>
        <v>0</v>
      </c>
    </row>
    <row r="13" spans="1:11" ht="13.8" x14ac:dyDescent="0.25">
      <c r="A13" s="79">
        <v>5</v>
      </c>
      <c r="B13" s="79" t="s">
        <v>634</v>
      </c>
      <c r="C13" s="79" t="s">
        <v>635</v>
      </c>
      <c r="D13" s="435" t="s">
        <v>636</v>
      </c>
      <c r="E13" s="79" t="s">
        <v>637</v>
      </c>
      <c r="F13" s="79" t="s">
        <v>666</v>
      </c>
      <c r="G13" s="431">
        <f t="shared" si="0"/>
        <v>892.86</v>
      </c>
      <c r="H13" s="431">
        <f t="shared" si="0"/>
        <v>892.86</v>
      </c>
      <c r="K13" s="462">
        <f t="shared" si="1"/>
        <v>0</v>
      </c>
    </row>
    <row r="14" spans="1:11" ht="13.8" x14ac:dyDescent="0.25">
      <c r="A14" s="79">
        <v>6</v>
      </c>
      <c r="B14" s="79" t="s">
        <v>634</v>
      </c>
      <c r="C14" s="79" t="s">
        <v>635</v>
      </c>
      <c r="D14" s="435" t="s">
        <v>636</v>
      </c>
      <c r="E14" s="79" t="s">
        <v>637</v>
      </c>
      <c r="F14" s="79" t="s">
        <v>667</v>
      </c>
      <c r="G14" s="431">
        <f t="shared" si="0"/>
        <v>892.86</v>
      </c>
      <c r="H14" s="431">
        <f t="shared" si="0"/>
        <v>892.86</v>
      </c>
      <c r="K14" s="462">
        <f t="shared" si="1"/>
        <v>0</v>
      </c>
    </row>
    <row r="15" spans="1:11" ht="13.8" x14ac:dyDescent="0.25">
      <c r="A15" s="79">
        <v>7</v>
      </c>
      <c r="B15" s="79" t="s">
        <v>634</v>
      </c>
      <c r="C15" s="79" t="s">
        <v>635</v>
      </c>
      <c r="D15" s="435" t="s">
        <v>636</v>
      </c>
      <c r="E15" s="79" t="s">
        <v>637</v>
      </c>
      <c r="F15" s="79" t="s">
        <v>668</v>
      </c>
      <c r="G15" s="431">
        <f t="shared" si="0"/>
        <v>892.86</v>
      </c>
      <c r="H15" s="431">
        <f t="shared" si="0"/>
        <v>892.86</v>
      </c>
      <c r="K15" s="462">
        <f t="shared" si="1"/>
        <v>0</v>
      </c>
    </row>
    <row r="16" spans="1:11" ht="13.8" x14ac:dyDescent="0.25">
      <c r="A16" s="79">
        <v>8</v>
      </c>
      <c r="B16" s="79" t="s">
        <v>634</v>
      </c>
      <c r="C16" s="79" t="s">
        <v>635</v>
      </c>
      <c r="D16" s="435" t="s">
        <v>636</v>
      </c>
      <c r="E16" s="79" t="s">
        <v>637</v>
      </c>
      <c r="F16" s="79" t="s">
        <v>638</v>
      </c>
      <c r="G16" s="431">
        <f t="shared" si="0"/>
        <v>892.86</v>
      </c>
      <c r="H16" s="431">
        <f t="shared" si="0"/>
        <v>892.86</v>
      </c>
      <c r="K16" s="462">
        <f t="shared" si="1"/>
        <v>0</v>
      </c>
    </row>
    <row r="17" spans="1:11" ht="13.8" x14ac:dyDescent="0.25">
      <c r="A17" s="79">
        <v>9</v>
      </c>
      <c r="B17" s="79" t="s">
        <v>634</v>
      </c>
      <c r="C17" s="79" t="s">
        <v>635</v>
      </c>
      <c r="D17" s="435" t="s">
        <v>636</v>
      </c>
      <c r="E17" s="79" t="s">
        <v>637</v>
      </c>
      <c r="F17" s="79" t="s">
        <v>639</v>
      </c>
      <c r="G17" s="431">
        <f t="shared" si="0"/>
        <v>892.86</v>
      </c>
      <c r="H17" s="431">
        <f t="shared" si="0"/>
        <v>892.86</v>
      </c>
      <c r="K17" s="462">
        <f t="shared" si="1"/>
        <v>0</v>
      </c>
    </row>
    <row r="18" spans="1:11" ht="13.8" x14ac:dyDescent="0.25">
      <c r="A18" s="79">
        <v>10</v>
      </c>
      <c r="B18" s="79" t="s">
        <v>634</v>
      </c>
      <c r="C18" s="79" t="s">
        <v>635</v>
      </c>
      <c r="D18" s="435" t="s">
        <v>636</v>
      </c>
      <c r="E18" s="79" t="s">
        <v>637</v>
      </c>
      <c r="F18" s="79" t="s">
        <v>640</v>
      </c>
      <c r="G18" s="431">
        <f t="shared" si="0"/>
        <v>892.86</v>
      </c>
      <c r="H18" s="431">
        <f t="shared" si="0"/>
        <v>892.86</v>
      </c>
    </row>
    <row r="19" spans="1:11" ht="13.8" x14ac:dyDescent="0.25">
      <c r="A19" s="79">
        <v>11</v>
      </c>
      <c r="B19" s="79" t="s">
        <v>634</v>
      </c>
      <c r="C19" s="79" t="s">
        <v>635</v>
      </c>
      <c r="D19" s="435" t="s">
        <v>636</v>
      </c>
      <c r="E19" s="79" t="s">
        <v>637</v>
      </c>
      <c r="F19" s="79" t="s">
        <v>669</v>
      </c>
      <c r="G19" s="431">
        <v>875</v>
      </c>
      <c r="H19" s="431">
        <v>875</v>
      </c>
    </row>
    <row r="20" spans="1:11" ht="13.8" x14ac:dyDescent="0.25">
      <c r="A20" s="79">
        <v>12</v>
      </c>
      <c r="B20" s="79" t="s">
        <v>634</v>
      </c>
      <c r="C20" s="79" t="s">
        <v>635</v>
      </c>
      <c r="D20" s="435" t="s">
        <v>636</v>
      </c>
      <c r="E20" s="79" t="s">
        <v>637</v>
      </c>
      <c r="F20" s="79" t="s">
        <v>670</v>
      </c>
      <c r="G20" s="431">
        <f>700+175</f>
        <v>875</v>
      </c>
      <c r="H20" s="431">
        <f>700+175</f>
        <v>875</v>
      </c>
    </row>
    <row r="21" spans="1:11" ht="13.8" x14ac:dyDescent="0.25">
      <c r="A21" s="68"/>
      <c r="B21" s="68"/>
      <c r="C21" s="68"/>
      <c r="D21" s="68"/>
      <c r="E21" s="68"/>
      <c r="F21" s="68"/>
      <c r="G21" s="4"/>
      <c r="H21" s="4"/>
    </row>
    <row r="22" spans="1:11" ht="13.8" x14ac:dyDescent="0.25">
      <c r="A22" s="68"/>
      <c r="B22" s="68"/>
      <c r="C22" s="68"/>
      <c r="D22" s="68"/>
      <c r="E22" s="68"/>
      <c r="F22" s="68"/>
      <c r="G22" s="4"/>
      <c r="H22" s="4"/>
    </row>
    <row r="23" spans="1:11" ht="13.8" x14ac:dyDescent="0.25">
      <c r="A23" s="68"/>
      <c r="B23" s="68"/>
      <c r="C23" s="68"/>
      <c r="D23" s="68"/>
      <c r="E23" s="68"/>
      <c r="F23" s="68"/>
      <c r="G23" s="4"/>
      <c r="H23" s="4"/>
    </row>
    <row r="24" spans="1:11" ht="13.8" x14ac:dyDescent="0.25">
      <c r="A24" s="68"/>
      <c r="B24" s="68"/>
      <c r="C24" s="68"/>
      <c r="D24" s="68"/>
      <c r="E24" s="68"/>
      <c r="F24" s="68"/>
      <c r="G24" s="4"/>
      <c r="H24" s="4"/>
    </row>
    <row r="25" spans="1:11" ht="13.8" x14ac:dyDescent="0.25">
      <c r="A25" s="68"/>
      <c r="B25" s="68"/>
      <c r="C25" s="68"/>
      <c r="D25" s="68"/>
      <c r="E25" s="68"/>
      <c r="F25" s="68"/>
      <c r="G25" s="4"/>
      <c r="H25" s="4"/>
    </row>
    <row r="26" spans="1:11" ht="13.8" x14ac:dyDescent="0.25">
      <c r="A26" s="68"/>
      <c r="B26" s="68"/>
      <c r="C26" s="68"/>
      <c r="D26" s="68"/>
      <c r="E26" s="68"/>
      <c r="F26" s="68"/>
      <c r="G26" s="4"/>
      <c r="H26" s="4"/>
    </row>
    <row r="27" spans="1:11" ht="13.8" x14ac:dyDescent="0.25">
      <c r="A27" s="68"/>
      <c r="B27" s="68"/>
      <c r="C27" s="68"/>
      <c r="D27" s="68"/>
      <c r="E27" s="68"/>
      <c r="F27" s="68"/>
      <c r="G27" s="4"/>
      <c r="H27" s="4"/>
    </row>
    <row r="28" spans="1:11" ht="13.8" x14ac:dyDescent="0.25">
      <c r="A28" s="68"/>
      <c r="B28" s="68"/>
      <c r="C28" s="68"/>
      <c r="D28" s="68"/>
      <c r="E28" s="68"/>
      <c r="F28" s="68"/>
      <c r="G28" s="4"/>
      <c r="H28" s="4"/>
    </row>
    <row r="29" spans="1:11" ht="13.8" x14ac:dyDescent="0.25">
      <c r="A29" s="68"/>
      <c r="B29" s="68"/>
      <c r="C29" s="68"/>
      <c r="D29" s="68"/>
      <c r="E29" s="68"/>
      <c r="F29" s="68"/>
      <c r="G29" s="4"/>
      <c r="H29" s="4"/>
    </row>
    <row r="30" spans="1:11" ht="13.8" x14ac:dyDescent="0.25">
      <c r="A30" s="68"/>
      <c r="B30" s="68"/>
      <c r="C30" s="68"/>
      <c r="D30" s="68"/>
      <c r="E30" s="68"/>
      <c r="F30" s="68"/>
      <c r="G30" s="4"/>
      <c r="H30" s="4"/>
    </row>
    <row r="31" spans="1:11" ht="13.8" x14ac:dyDescent="0.25">
      <c r="A31" s="68"/>
      <c r="B31" s="68"/>
      <c r="C31" s="68"/>
      <c r="D31" s="68"/>
      <c r="E31" s="68"/>
      <c r="F31" s="68"/>
      <c r="G31" s="4"/>
      <c r="H31" s="4"/>
    </row>
    <row r="32" spans="1:11" ht="13.8" x14ac:dyDescent="0.25">
      <c r="A32" s="68"/>
      <c r="B32" s="68"/>
      <c r="C32" s="68"/>
      <c r="D32" s="68"/>
      <c r="E32" s="68"/>
      <c r="F32" s="68"/>
      <c r="G32" s="4"/>
      <c r="H32" s="4"/>
    </row>
    <row r="33" spans="1:9" ht="13.8" x14ac:dyDescent="0.25">
      <c r="A33" s="68"/>
      <c r="B33" s="68"/>
      <c r="C33" s="68"/>
      <c r="D33" s="68"/>
      <c r="E33" s="68"/>
      <c r="F33" s="68"/>
      <c r="G33" s="4"/>
      <c r="H33" s="4"/>
    </row>
    <row r="34" spans="1:9" ht="13.8" x14ac:dyDescent="0.3">
      <c r="A34" s="68"/>
      <c r="B34" s="80"/>
      <c r="C34" s="80"/>
      <c r="D34" s="80"/>
      <c r="E34" s="80"/>
      <c r="F34" s="80" t="s">
        <v>313</v>
      </c>
      <c r="G34" s="67">
        <f>SUM(G9:G33)</f>
        <v>10678.599999999999</v>
      </c>
      <c r="H34" s="67">
        <f>SUM(H9:H33)</f>
        <v>10678.599999999999</v>
      </c>
    </row>
    <row r="35" spans="1:9" ht="13.8" x14ac:dyDescent="0.3">
      <c r="A35" s="148"/>
      <c r="B35" s="148"/>
      <c r="C35" s="148"/>
      <c r="D35" s="148"/>
      <c r="E35" s="148"/>
      <c r="F35" s="148"/>
      <c r="G35" s="148"/>
      <c r="H35" s="127"/>
      <c r="I35" s="127"/>
    </row>
    <row r="36" spans="1:9" ht="13.8" x14ac:dyDescent="0.3">
      <c r="A36" s="563" t="s">
        <v>461</v>
      </c>
      <c r="B36" s="563"/>
      <c r="C36" s="563"/>
      <c r="D36" s="563"/>
      <c r="E36" s="563"/>
      <c r="F36" s="563"/>
      <c r="G36" s="563"/>
      <c r="H36" s="563"/>
      <c r="I36" s="127"/>
    </row>
    <row r="37" spans="1:9" ht="13.8" x14ac:dyDescent="0.3">
      <c r="A37" s="219"/>
      <c r="B37" s="219"/>
      <c r="C37" s="148"/>
      <c r="D37" s="148"/>
      <c r="E37" s="148"/>
      <c r="F37" s="148"/>
      <c r="G37" s="148"/>
      <c r="H37" s="127"/>
      <c r="I37" s="127"/>
    </row>
    <row r="38" spans="1:9" ht="13.8" x14ac:dyDescent="0.3">
      <c r="A38" s="219"/>
      <c r="B38" s="219"/>
      <c r="C38" s="127"/>
      <c r="D38" s="127"/>
      <c r="E38" s="127"/>
      <c r="F38" s="127"/>
      <c r="G38" s="127"/>
      <c r="H38" s="127"/>
      <c r="I38" s="127"/>
    </row>
    <row r="39" spans="1:9" ht="13.8" x14ac:dyDescent="0.3">
      <c r="A39" s="219"/>
      <c r="B39" s="219"/>
      <c r="C39" s="127"/>
      <c r="D39" s="127"/>
      <c r="E39" s="127"/>
      <c r="F39" s="127"/>
      <c r="G39" s="127"/>
      <c r="H39" s="127"/>
      <c r="I39" s="127"/>
    </row>
    <row r="40" spans="1:9" x14ac:dyDescent="0.25">
      <c r="A40" s="265"/>
      <c r="B40" s="265"/>
      <c r="C40" s="265"/>
      <c r="D40" s="265"/>
      <c r="E40" s="265"/>
      <c r="F40" s="265"/>
      <c r="G40" s="265"/>
      <c r="H40" s="265"/>
      <c r="I40" s="265"/>
    </row>
    <row r="41" spans="1:9" ht="13.8" x14ac:dyDescent="0.3">
      <c r="A41" s="132" t="s">
        <v>93</v>
      </c>
      <c r="B41" s="132"/>
      <c r="C41" s="127"/>
      <c r="D41" s="127"/>
      <c r="E41" s="127"/>
      <c r="F41" s="127"/>
      <c r="G41" s="127"/>
      <c r="H41" s="127"/>
      <c r="I41" s="127"/>
    </row>
    <row r="42" spans="1:9" ht="13.8" x14ac:dyDescent="0.3">
      <c r="A42" s="127"/>
      <c r="B42" s="127"/>
      <c r="C42" s="127"/>
      <c r="D42" s="127"/>
      <c r="E42" s="127"/>
      <c r="F42" s="127"/>
      <c r="G42" s="127"/>
      <c r="H42" s="127"/>
      <c r="I42" s="127"/>
    </row>
    <row r="43" spans="1:9" ht="13.8" x14ac:dyDescent="0.3">
      <c r="A43" s="127"/>
      <c r="B43" s="127"/>
      <c r="C43" s="127"/>
      <c r="D43" s="127"/>
      <c r="E43" s="127"/>
      <c r="F43" s="127"/>
      <c r="G43" s="127"/>
      <c r="H43" s="127"/>
      <c r="I43" s="133"/>
    </row>
    <row r="44" spans="1:9" ht="13.8" x14ac:dyDescent="0.3">
      <c r="A44" s="132"/>
      <c r="B44" s="132"/>
      <c r="C44" s="132" t="s">
        <v>370</v>
      </c>
      <c r="D44" s="132"/>
      <c r="E44" s="148"/>
      <c r="F44" s="132"/>
      <c r="G44" s="132"/>
      <c r="H44" s="127"/>
      <c r="I44" s="133"/>
    </row>
    <row r="45" spans="1:9" ht="13.8" x14ac:dyDescent="0.3">
      <c r="A45" s="127"/>
      <c r="B45" s="127"/>
      <c r="C45" s="127" t="s">
        <v>250</v>
      </c>
      <c r="D45" s="127"/>
      <c r="E45" s="127"/>
      <c r="F45" s="127"/>
      <c r="G45" s="127"/>
      <c r="H45" s="127"/>
      <c r="I45" s="133"/>
    </row>
    <row r="46" spans="1:9" x14ac:dyDescent="0.25">
      <c r="A46" s="134"/>
      <c r="B46" s="134"/>
      <c r="C46" s="134" t="s">
        <v>123</v>
      </c>
      <c r="D46" s="134"/>
      <c r="E46" s="134"/>
      <c r="F46" s="134"/>
      <c r="G46" s="134"/>
    </row>
  </sheetData>
  <mergeCells count="4">
    <mergeCell ref="G1:H1"/>
    <mergeCell ref="G2:H2"/>
    <mergeCell ref="A1:F1"/>
    <mergeCell ref="A36:H36"/>
  </mergeCells>
  <printOptions gridLines="1"/>
  <pageMargins left="0.25" right="0.25" top="0.75" bottom="0.75" header="0.3" footer="0.3"/>
  <pageSetup scale="83"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38"/>
  <sheetViews>
    <sheetView view="pageBreakPreview" topLeftCell="A11" zoomScale="70" zoomScaleSheetLayoutView="70" workbookViewId="0">
      <selection activeCell="F32" sqref="F32"/>
    </sheetView>
  </sheetViews>
  <sheetFormatPr defaultColWidth="9.109375" defaultRowHeight="13.2" x14ac:dyDescent="0.25"/>
  <cols>
    <col min="1" max="1" width="5.44140625" style="150" customWidth="1"/>
    <col min="2" max="2" width="27.5546875" style="150" customWidth="1"/>
    <col min="3" max="3" width="19.33203125" style="150" customWidth="1"/>
    <col min="4" max="4" width="16.88671875" style="150" customWidth="1"/>
    <col min="5" max="5" width="13.109375" style="150" customWidth="1"/>
    <col min="6" max="6" width="17" style="150" customWidth="1"/>
    <col min="7" max="7" width="13.6640625" style="150" customWidth="1"/>
    <col min="8" max="8" width="19.44140625" style="150" bestFit="1" customWidth="1"/>
    <col min="9" max="9" width="18.5546875" style="150" bestFit="1" customWidth="1"/>
    <col min="10" max="10" width="16.6640625" style="150" customWidth="1"/>
    <col min="11" max="11" width="17.6640625" style="150" customWidth="1"/>
    <col min="12" max="12" width="12.88671875" style="150" customWidth="1"/>
    <col min="13" max="13" width="18.77734375" style="150" bestFit="1" customWidth="1"/>
    <col min="14" max="16384" width="9.109375" style="150"/>
  </cols>
  <sheetData>
    <row r="2" spans="1:12" ht="13.8" x14ac:dyDescent="0.3">
      <c r="A2" s="567" t="s">
        <v>414</v>
      </c>
      <c r="B2" s="567"/>
      <c r="C2" s="567"/>
      <c r="D2" s="567"/>
      <c r="E2" s="220"/>
      <c r="F2" s="60"/>
      <c r="G2" s="60"/>
      <c r="H2" s="60"/>
      <c r="I2" s="60"/>
      <c r="J2" s="223"/>
      <c r="K2" s="222"/>
      <c r="L2" s="222" t="s">
        <v>94</v>
      </c>
    </row>
    <row r="3" spans="1:12" ht="13.8" x14ac:dyDescent="0.3">
      <c r="A3" s="59" t="s">
        <v>124</v>
      </c>
      <c r="B3" s="58"/>
      <c r="C3" s="60"/>
      <c r="D3" s="60"/>
      <c r="E3" s="60"/>
      <c r="F3" s="60"/>
      <c r="G3" s="60"/>
      <c r="H3" s="60"/>
      <c r="I3" s="60"/>
      <c r="J3" s="223"/>
      <c r="K3" s="540" t="str">
        <f>'ფორმა N1'!L2</f>
        <v>01.01.2023-31.12.2023</v>
      </c>
      <c r="L3" s="540"/>
    </row>
    <row r="4" spans="1:12" ht="13.8" x14ac:dyDescent="0.3">
      <c r="A4" s="59"/>
      <c r="B4" s="59"/>
      <c r="C4" s="58"/>
      <c r="D4" s="58"/>
      <c r="E4" s="58"/>
      <c r="F4" s="58"/>
      <c r="G4" s="58"/>
      <c r="H4" s="58"/>
      <c r="I4" s="58"/>
      <c r="J4" s="223"/>
      <c r="K4" s="223"/>
      <c r="L4" s="223"/>
    </row>
    <row r="5" spans="1:12" ht="13.8" x14ac:dyDescent="0.3">
      <c r="A5" s="60" t="s">
        <v>254</v>
      </c>
      <c r="B5" s="60"/>
      <c r="C5" s="60"/>
      <c r="D5" s="60"/>
      <c r="E5" s="60"/>
      <c r="F5" s="60"/>
      <c r="G5" s="60"/>
      <c r="H5" s="60"/>
      <c r="I5" s="60"/>
      <c r="J5" s="59"/>
      <c r="K5" s="59"/>
      <c r="L5" s="59"/>
    </row>
    <row r="6" spans="1:12" ht="13.8" x14ac:dyDescent="0.3">
      <c r="A6" s="63" t="str">
        <f>'ფორმა N1'!D4</f>
        <v>მოქალაქეთა პოლიტიკური გაერთიანება „ლელო საქართველოსთვის“</v>
      </c>
      <c r="B6" s="63"/>
      <c r="C6" s="63"/>
      <c r="D6" s="63"/>
      <c r="E6" s="63"/>
      <c r="F6" s="63"/>
      <c r="G6" s="63"/>
      <c r="H6" s="63"/>
      <c r="I6" s="63"/>
      <c r="J6" s="64"/>
      <c r="K6" s="64"/>
    </row>
    <row r="7" spans="1:12" ht="13.8" x14ac:dyDescent="0.3">
      <c r="A7" s="60"/>
      <c r="B7" s="60"/>
      <c r="C7" s="60"/>
      <c r="D7" s="60"/>
      <c r="E7" s="60"/>
      <c r="F7" s="60"/>
      <c r="G7" s="60"/>
      <c r="H7" s="60"/>
      <c r="I7" s="60"/>
      <c r="J7" s="59"/>
      <c r="K7" s="59"/>
      <c r="L7" s="59"/>
    </row>
    <row r="8" spans="1:12" ht="13.8" x14ac:dyDescent="0.25">
      <c r="A8" s="218"/>
      <c r="B8" s="218"/>
      <c r="C8" s="218"/>
      <c r="D8" s="218"/>
      <c r="E8" s="218"/>
      <c r="F8" s="218"/>
      <c r="G8" s="218"/>
      <c r="H8" s="218"/>
      <c r="I8" s="218"/>
      <c r="J8" s="61"/>
      <c r="K8" s="61"/>
      <c r="L8" s="61"/>
    </row>
    <row r="9" spans="1:12" ht="41.4" x14ac:dyDescent="0.25">
      <c r="A9" s="71" t="s">
        <v>64</v>
      </c>
      <c r="B9" s="71" t="s">
        <v>390</v>
      </c>
      <c r="C9" s="71" t="s">
        <v>391</v>
      </c>
      <c r="D9" s="71" t="s">
        <v>392</v>
      </c>
      <c r="E9" s="71" t="s">
        <v>393</v>
      </c>
      <c r="F9" s="71" t="s">
        <v>394</v>
      </c>
      <c r="G9" s="71" t="s">
        <v>395</v>
      </c>
      <c r="H9" s="71" t="s">
        <v>416</v>
      </c>
      <c r="I9" s="71" t="s">
        <v>396</v>
      </c>
      <c r="J9" s="71" t="s">
        <v>397</v>
      </c>
      <c r="K9" s="71" t="s">
        <v>398</v>
      </c>
      <c r="L9" s="71" t="s">
        <v>293</v>
      </c>
    </row>
    <row r="10" spans="1:12" ht="41.4" x14ac:dyDescent="0.25">
      <c r="A10" s="79">
        <v>1</v>
      </c>
      <c r="B10" s="305" t="s">
        <v>888</v>
      </c>
      <c r="C10" s="79" t="s">
        <v>645</v>
      </c>
      <c r="D10" s="79" t="s">
        <v>646</v>
      </c>
      <c r="E10" s="79" t="s">
        <v>641</v>
      </c>
      <c r="F10" s="79"/>
      <c r="G10" s="79"/>
      <c r="H10" s="79" t="s">
        <v>641</v>
      </c>
      <c r="I10" s="68" t="s">
        <v>892</v>
      </c>
      <c r="J10" s="4">
        <v>3.7</v>
      </c>
      <c r="K10" s="4">
        <v>3700</v>
      </c>
      <c r="L10" s="79"/>
    </row>
    <row r="11" spans="1:12" ht="41.4" x14ac:dyDescent="0.25">
      <c r="A11" s="79">
        <v>2</v>
      </c>
      <c r="B11" s="305" t="s">
        <v>322</v>
      </c>
      <c r="C11" s="79" t="s">
        <v>763</v>
      </c>
      <c r="D11" s="79" t="s">
        <v>889</v>
      </c>
      <c r="E11" s="79" t="s">
        <v>641</v>
      </c>
      <c r="F11" s="79"/>
      <c r="G11" s="79"/>
      <c r="H11" s="79" t="s">
        <v>641</v>
      </c>
      <c r="I11" s="68" t="s">
        <v>892</v>
      </c>
      <c r="J11" s="4">
        <v>2.6</v>
      </c>
      <c r="K11" s="4">
        <v>520</v>
      </c>
      <c r="L11" s="79"/>
    </row>
    <row r="12" spans="1:12" ht="41.4" x14ac:dyDescent="0.25">
      <c r="A12" s="79">
        <v>3</v>
      </c>
      <c r="B12" s="305" t="s">
        <v>322</v>
      </c>
      <c r="C12" s="79" t="s">
        <v>643</v>
      </c>
      <c r="D12" s="79" t="s">
        <v>644</v>
      </c>
      <c r="E12" s="79" t="s">
        <v>641</v>
      </c>
      <c r="F12" s="79"/>
      <c r="G12" s="79"/>
      <c r="H12" s="79" t="s">
        <v>641</v>
      </c>
      <c r="I12" s="68" t="s">
        <v>892</v>
      </c>
      <c r="J12" s="4">
        <v>90</v>
      </c>
      <c r="K12" s="4">
        <v>270</v>
      </c>
      <c r="L12" s="68"/>
    </row>
    <row r="13" spans="1:12" ht="41.4" x14ac:dyDescent="0.25">
      <c r="A13" s="79">
        <v>4</v>
      </c>
      <c r="B13" s="305" t="s">
        <v>322</v>
      </c>
      <c r="C13" s="79" t="s">
        <v>647</v>
      </c>
      <c r="D13" s="79" t="s">
        <v>648</v>
      </c>
      <c r="E13" s="79" t="s">
        <v>641</v>
      </c>
      <c r="F13" s="79"/>
      <c r="G13" s="79"/>
      <c r="H13" s="79" t="s">
        <v>641</v>
      </c>
      <c r="I13" s="68" t="s">
        <v>892</v>
      </c>
      <c r="J13" s="4">
        <v>2.3E-3</v>
      </c>
      <c r="K13" s="4">
        <v>2318.4299999999998</v>
      </c>
      <c r="L13" s="68"/>
    </row>
    <row r="14" spans="1:12" ht="41.4" x14ac:dyDescent="0.25">
      <c r="A14" s="79">
        <v>5</v>
      </c>
      <c r="B14" s="305" t="s">
        <v>322</v>
      </c>
      <c r="C14" s="79" t="s">
        <v>891</v>
      </c>
      <c r="D14" s="79" t="s">
        <v>890</v>
      </c>
      <c r="E14" s="79" t="s">
        <v>641</v>
      </c>
      <c r="F14" s="79"/>
      <c r="G14" s="79"/>
      <c r="H14" s="79" t="s">
        <v>641</v>
      </c>
      <c r="I14" s="68" t="s">
        <v>892</v>
      </c>
      <c r="J14" s="4">
        <v>0.9</v>
      </c>
      <c r="K14" s="4">
        <v>900</v>
      </c>
      <c r="L14" s="68"/>
    </row>
    <row r="15" spans="1:12" ht="41.4" x14ac:dyDescent="0.25">
      <c r="A15" s="79">
        <v>6</v>
      </c>
      <c r="B15" s="305" t="s">
        <v>322</v>
      </c>
      <c r="C15" s="79" t="s">
        <v>647</v>
      </c>
      <c r="D15" s="79" t="s">
        <v>648</v>
      </c>
      <c r="E15" s="79" t="s">
        <v>641</v>
      </c>
      <c r="F15" s="79"/>
      <c r="G15" s="79"/>
      <c r="H15" s="79" t="s">
        <v>641</v>
      </c>
      <c r="I15" s="68" t="s">
        <v>892</v>
      </c>
      <c r="J15" s="4">
        <v>8.0000000000000002E-3</v>
      </c>
      <c r="K15" s="4">
        <v>25.95</v>
      </c>
      <c r="L15" s="68"/>
    </row>
    <row r="16" spans="1:12" ht="41.4" x14ac:dyDescent="0.25">
      <c r="A16" s="79">
        <v>7</v>
      </c>
      <c r="B16" s="305" t="s">
        <v>322</v>
      </c>
      <c r="C16" s="79" t="s">
        <v>647</v>
      </c>
      <c r="D16" s="79" t="s">
        <v>648</v>
      </c>
      <c r="E16" s="79" t="s">
        <v>641</v>
      </c>
      <c r="F16" s="79"/>
      <c r="G16" s="79"/>
      <c r="H16" s="79" t="s">
        <v>641</v>
      </c>
      <c r="I16" s="68" t="s">
        <v>892</v>
      </c>
      <c r="J16" s="4">
        <v>8.0000000000000002E-3</v>
      </c>
      <c r="K16" s="4">
        <v>13.64</v>
      </c>
      <c r="L16" s="68"/>
    </row>
    <row r="17" spans="1:13" ht="41.4" x14ac:dyDescent="0.25">
      <c r="A17" s="79">
        <v>8</v>
      </c>
      <c r="B17" s="305" t="s">
        <v>642</v>
      </c>
      <c r="C17" s="79" t="s">
        <v>891</v>
      </c>
      <c r="D17" s="79" t="s">
        <v>890</v>
      </c>
      <c r="E17" s="79" t="s">
        <v>641</v>
      </c>
      <c r="F17" s="79"/>
      <c r="G17" s="79"/>
      <c r="H17" s="79" t="s">
        <v>641</v>
      </c>
      <c r="I17" s="68" t="s">
        <v>892</v>
      </c>
      <c r="J17" s="4">
        <v>0.85</v>
      </c>
      <c r="K17" s="4">
        <v>1912.5</v>
      </c>
      <c r="L17" s="68"/>
    </row>
    <row r="18" spans="1:13" ht="41.4" x14ac:dyDescent="0.25">
      <c r="A18" s="79">
        <v>9</v>
      </c>
      <c r="B18" s="305" t="s">
        <v>642</v>
      </c>
      <c r="C18" s="79" t="s">
        <v>645</v>
      </c>
      <c r="D18" s="79" t="s">
        <v>646</v>
      </c>
      <c r="E18" s="79" t="s">
        <v>641</v>
      </c>
      <c r="F18" s="79"/>
      <c r="G18" s="79"/>
      <c r="H18" s="79" t="s">
        <v>641</v>
      </c>
      <c r="I18" s="68"/>
      <c r="J18" s="4">
        <v>65</v>
      </c>
      <c r="K18" s="4">
        <v>130</v>
      </c>
      <c r="L18" s="68"/>
    </row>
    <row r="19" spans="1:13" ht="41.4" x14ac:dyDescent="0.25">
      <c r="A19" s="79">
        <v>10</v>
      </c>
      <c r="B19" s="305" t="s">
        <v>322</v>
      </c>
      <c r="C19" s="79" t="s">
        <v>893</v>
      </c>
      <c r="D19" s="79"/>
      <c r="E19" s="79" t="s">
        <v>641</v>
      </c>
      <c r="F19" s="79"/>
      <c r="G19" s="79"/>
      <c r="H19" s="79" t="s">
        <v>641</v>
      </c>
      <c r="I19" s="68"/>
      <c r="J19" s="4"/>
      <c r="K19" s="4">
        <v>750</v>
      </c>
      <c r="L19" s="68"/>
    </row>
    <row r="20" spans="1:13" ht="41.4" x14ac:dyDescent="0.25">
      <c r="A20" s="79">
        <v>11</v>
      </c>
      <c r="B20" s="305" t="s">
        <v>322</v>
      </c>
      <c r="C20" s="79" t="s">
        <v>763</v>
      </c>
      <c r="D20" s="79" t="s">
        <v>889</v>
      </c>
      <c r="E20" s="79" t="s">
        <v>641</v>
      </c>
      <c r="F20" s="79"/>
      <c r="G20" s="79"/>
      <c r="H20" s="79" t="s">
        <v>641</v>
      </c>
      <c r="I20" s="68" t="s">
        <v>892</v>
      </c>
      <c r="J20" s="4">
        <v>1.2</v>
      </c>
      <c r="K20" s="4">
        <v>240</v>
      </c>
      <c r="L20" s="68"/>
    </row>
    <row r="21" spans="1:13" ht="41.4" x14ac:dyDescent="0.25">
      <c r="A21" s="79">
        <v>12</v>
      </c>
      <c r="B21" s="305" t="s">
        <v>322</v>
      </c>
      <c r="C21" s="79" t="s">
        <v>647</v>
      </c>
      <c r="D21" s="79" t="s">
        <v>648</v>
      </c>
      <c r="E21" s="79" t="s">
        <v>641</v>
      </c>
      <c r="F21" s="79"/>
      <c r="G21" s="79"/>
      <c r="H21" s="79" t="s">
        <v>641</v>
      </c>
      <c r="I21" s="68" t="s">
        <v>892</v>
      </c>
      <c r="J21" s="4">
        <v>8.0000000000000002E-3</v>
      </c>
      <c r="K21" s="4">
        <v>10.8</v>
      </c>
      <c r="L21" s="68"/>
    </row>
    <row r="22" spans="1:13" ht="41.4" x14ac:dyDescent="0.25">
      <c r="A22" s="79">
        <v>13</v>
      </c>
      <c r="B22" s="305" t="s">
        <v>702</v>
      </c>
      <c r="C22" s="79" t="s">
        <v>701</v>
      </c>
      <c r="D22" s="79"/>
      <c r="E22" s="79" t="s">
        <v>641</v>
      </c>
      <c r="F22" s="79"/>
      <c r="G22" s="79"/>
      <c r="H22" s="79" t="s">
        <v>641</v>
      </c>
      <c r="I22" s="68"/>
      <c r="J22" s="4"/>
      <c r="K22" s="4">
        <v>35685.660000000003</v>
      </c>
      <c r="L22" s="68"/>
      <c r="M22" s="523"/>
    </row>
    <row r="23" spans="1:13" ht="13.8" x14ac:dyDescent="0.25">
      <c r="A23" s="68" t="s">
        <v>256</v>
      </c>
      <c r="B23" s="305"/>
      <c r="C23" s="68"/>
      <c r="D23" s="68"/>
      <c r="E23" s="68"/>
      <c r="F23" s="68"/>
      <c r="G23" s="68"/>
      <c r="H23" s="68"/>
      <c r="I23" s="68"/>
      <c r="J23" s="4"/>
      <c r="K23" s="4"/>
      <c r="L23" s="68"/>
    </row>
    <row r="24" spans="1:13" ht="13.8" x14ac:dyDescent="0.3">
      <c r="A24" s="210"/>
      <c r="B24" s="313"/>
      <c r="C24" s="211"/>
      <c r="D24" s="211"/>
      <c r="E24" s="211"/>
      <c r="F24" s="211"/>
      <c r="G24" s="210"/>
      <c r="H24" s="210"/>
      <c r="I24" s="210"/>
      <c r="J24" s="210" t="s">
        <v>399</v>
      </c>
      <c r="K24" s="212">
        <f>SUM(K10:K23)</f>
        <v>46476.98</v>
      </c>
      <c r="L24" s="210"/>
    </row>
    <row r="25" spans="1:13" ht="13.8" x14ac:dyDescent="0.3">
      <c r="A25" s="213"/>
      <c r="B25" s="213"/>
      <c r="C25" s="213"/>
      <c r="D25" s="213"/>
      <c r="E25" s="213"/>
      <c r="F25" s="213"/>
      <c r="G25" s="213"/>
      <c r="H25" s="213"/>
      <c r="I25" s="213"/>
      <c r="J25" s="213"/>
      <c r="K25" s="467"/>
      <c r="L25" s="254"/>
    </row>
    <row r="26" spans="1:13" ht="30.75" customHeight="1" x14ac:dyDescent="0.25">
      <c r="A26" s="572" t="s">
        <v>502</v>
      </c>
      <c r="B26" s="572"/>
      <c r="C26" s="572"/>
      <c r="D26" s="572"/>
      <c r="E26" s="572"/>
      <c r="F26" s="572"/>
      <c r="G26" s="572"/>
      <c r="H26" s="572"/>
      <c r="I26" s="572"/>
      <c r="J26" s="572"/>
      <c r="K26" s="572"/>
      <c r="L26" s="572"/>
    </row>
    <row r="27" spans="1:13" ht="13.8" x14ac:dyDescent="0.25">
      <c r="A27" s="564" t="s">
        <v>462</v>
      </c>
      <c r="B27" s="564"/>
      <c r="C27" s="564"/>
      <c r="D27" s="564"/>
      <c r="E27" s="564"/>
      <c r="F27" s="564"/>
      <c r="G27" s="564"/>
      <c r="H27" s="564"/>
      <c r="I27" s="564"/>
      <c r="J27" s="564"/>
      <c r="K27" s="564"/>
      <c r="L27" s="564"/>
    </row>
    <row r="28" spans="1:13" ht="13.8" x14ac:dyDescent="0.25">
      <c r="A28" s="564" t="s">
        <v>482</v>
      </c>
      <c r="B28" s="564"/>
      <c r="C28" s="564"/>
      <c r="D28" s="564"/>
      <c r="E28" s="564"/>
      <c r="F28" s="564"/>
      <c r="G28" s="564"/>
      <c r="H28" s="564"/>
      <c r="I28" s="564"/>
      <c r="J28" s="564"/>
      <c r="K28" s="564"/>
      <c r="L28" s="564"/>
    </row>
    <row r="29" spans="1:13" ht="13.8" x14ac:dyDescent="0.25">
      <c r="A29" s="564" t="s">
        <v>463</v>
      </c>
      <c r="B29" s="564"/>
      <c r="C29" s="564"/>
      <c r="D29" s="564"/>
      <c r="E29" s="564"/>
      <c r="F29" s="564"/>
      <c r="G29" s="564"/>
      <c r="H29" s="564"/>
      <c r="I29" s="564"/>
      <c r="J29" s="564"/>
      <c r="K29" s="564"/>
      <c r="L29" s="564"/>
    </row>
    <row r="30" spans="1:13" ht="33.75" customHeight="1" x14ac:dyDescent="0.25">
      <c r="A30" s="565" t="s">
        <v>464</v>
      </c>
      <c r="B30" s="565"/>
      <c r="C30" s="565"/>
      <c r="D30" s="565"/>
      <c r="E30" s="565"/>
      <c r="F30" s="565"/>
      <c r="G30" s="565"/>
      <c r="H30" s="565"/>
      <c r="I30" s="565"/>
      <c r="J30" s="565"/>
      <c r="K30" s="565"/>
      <c r="L30" s="565"/>
    </row>
    <row r="31" spans="1:13" x14ac:dyDescent="0.25">
      <c r="A31" s="265"/>
      <c r="B31" s="265"/>
      <c r="C31" s="265"/>
      <c r="D31" s="265"/>
      <c r="E31" s="265"/>
      <c r="F31" s="265"/>
      <c r="G31" s="265"/>
      <c r="H31" s="265"/>
      <c r="I31" s="265"/>
      <c r="J31" s="265"/>
      <c r="K31" s="265"/>
    </row>
    <row r="32" spans="1:13" x14ac:dyDescent="0.25">
      <c r="A32" s="265"/>
      <c r="B32" s="265"/>
      <c r="C32" s="265"/>
      <c r="D32" s="265"/>
      <c r="E32" s="265"/>
      <c r="F32" s="265"/>
      <c r="G32" s="265"/>
      <c r="H32" s="265"/>
      <c r="I32" s="265"/>
      <c r="J32" s="265"/>
      <c r="K32" s="265"/>
    </row>
    <row r="33" spans="1:11" x14ac:dyDescent="0.25">
      <c r="A33" s="265"/>
      <c r="B33" s="265"/>
      <c r="C33" s="265"/>
      <c r="D33" s="265"/>
      <c r="E33" s="265"/>
      <c r="F33" s="265"/>
      <c r="G33" s="265"/>
      <c r="H33" s="265"/>
      <c r="I33" s="265"/>
      <c r="J33" s="265"/>
      <c r="K33" s="265"/>
    </row>
    <row r="34" spans="1:11" ht="13.8" x14ac:dyDescent="0.3">
      <c r="A34" s="568" t="s">
        <v>93</v>
      </c>
      <c r="B34" s="568"/>
      <c r="C34" s="306"/>
      <c r="D34" s="307"/>
      <c r="E34" s="307"/>
      <c r="F34" s="306"/>
      <c r="G34" s="306"/>
      <c r="H34" s="306"/>
      <c r="I34" s="306"/>
      <c r="J34" s="306"/>
      <c r="K34" s="127"/>
    </row>
    <row r="35" spans="1:11" ht="13.8" x14ac:dyDescent="0.3">
      <c r="A35" s="306"/>
      <c r="B35" s="307"/>
      <c r="C35" s="306"/>
      <c r="D35" s="307"/>
      <c r="E35" s="307"/>
      <c r="F35" s="306"/>
      <c r="G35" s="306"/>
      <c r="H35" s="306"/>
      <c r="I35" s="306"/>
      <c r="J35" s="308"/>
      <c r="K35" s="127"/>
    </row>
    <row r="36" spans="1:11" ht="15" customHeight="1" x14ac:dyDescent="0.3">
      <c r="A36" s="306"/>
      <c r="B36" s="307"/>
      <c r="C36" s="569" t="s">
        <v>248</v>
      </c>
      <c r="D36" s="569"/>
      <c r="E36" s="309"/>
      <c r="F36" s="310"/>
      <c r="G36" s="570" t="s">
        <v>400</v>
      </c>
      <c r="H36" s="570"/>
      <c r="I36" s="570"/>
      <c r="J36" s="311"/>
      <c r="K36" s="127"/>
    </row>
    <row r="37" spans="1:11" ht="13.8" x14ac:dyDescent="0.3">
      <c r="A37" s="306"/>
      <c r="B37" s="307"/>
      <c r="C37" s="306"/>
      <c r="D37" s="307"/>
      <c r="E37" s="307"/>
      <c r="F37" s="306"/>
      <c r="G37" s="571"/>
      <c r="H37" s="571"/>
      <c r="I37" s="571"/>
      <c r="J37" s="311"/>
      <c r="K37" s="127"/>
    </row>
    <row r="38" spans="1:11" ht="13.8" x14ac:dyDescent="0.3">
      <c r="A38" s="306"/>
      <c r="B38" s="307"/>
      <c r="C38" s="566" t="s">
        <v>123</v>
      </c>
      <c r="D38" s="566"/>
      <c r="E38" s="309"/>
      <c r="F38" s="310"/>
      <c r="G38" s="306"/>
      <c r="H38" s="306"/>
      <c r="I38" s="306"/>
      <c r="J38" s="306"/>
      <c r="K38" s="127"/>
    </row>
  </sheetData>
  <autoFilter ref="A9:L24"/>
  <mergeCells count="11">
    <mergeCell ref="A29:L29"/>
    <mergeCell ref="A30:L30"/>
    <mergeCell ref="C38:D38"/>
    <mergeCell ref="A2:D2"/>
    <mergeCell ref="K3:L3"/>
    <mergeCell ref="A34:B34"/>
    <mergeCell ref="C36:D36"/>
    <mergeCell ref="G36:I37"/>
    <mergeCell ref="A26:L26"/>
    <mergeCell ref="A27:L27"/>
    <mergeCell ref="A28:L28"/>
  </mergeCells>
  <dataValidations count="1">
    <dataValidation type="list" allowBlank="1" showInputMessage="1" showErrorMessage="1" sqref="B10:B24">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22</vt:i4>
      </vt:variant>
    </vt:vector>
  </HeadingPairs>
  <TitlesOfParts>
    <vt:vector size="47" baseType="lpstr">
      <vt:lpstr>ფორმა N1</vt:lpstr>
      <vt:lpstr>ფორმა N2</vt:lpstr>
      <vt:lpstr>ფორმა N3</vt:lpstr>
      <vt:lpstr>ფორმა N4</vt:lpstr>
      <vt:lpstr>ფორმა N4.1</vt:lpstr>
      <vt:lpstr>ფორმა 4.2</vt:lpstr>
      <vt:lpstr>ფორმა N4.3</vt:lpstr>
      <vt:lpstr>ფორმა 4.4</vt:lpstr>
      <vt:lpstr>ფორმა 4.5</vt:lpstr>
      <vt:lpstr>ფორმა N5</vt:lpstr>
      <vt:lpstr>ფორმა N5.1</vt:lpstr>
      <vt:lpstr>ფორმა 5.2</vt:lpstr>
      <vt:lpstr>ფორმა N5.3</vt:lpstr>
      <vt:lpstr>ფორმა 5.4</vt:lpstr>
      <vt:lpstr>ფორმა 5.5</vt:lpstr>
      <vt:lpstr>ფორმა N6</vt:lpstr>
      <vt:lpstr>ფორმა N7</vt:lpstr>
      <vt:lpstr>ფორმა N 7.1</vt:lpstr>
      <vt:lpstr>ფორმა N8</vt:lpstr>
      <vt:lpstr>ფორმა N8.1</vt:lpstr>
      <vt:lpstr>ფორმა N8.2</vt:lpstr>
      <vt:lpstr>ფორმა 8.3</vt:lpstr>
      <vt:lpstr>ფორმა N 9</vt:lpstr>
      <vt:lpstr>ფორმა N9.1</vt:lpstr>
      <vt:lpstr>შემაჯამებელი ფორმა</vt:lpstr>
      <vt:lpstr>'ფორმა 4.2'!Print_Area</vt:lpstr>
      <vt:lpstr>'ფორმა 4.4'!Print_Area</vt:lpstr>
      <vt:lpstr>'ფორმა 4.5'!Print_Area</vt:lpstr>
      <vt:lpstr>'ფორმა 5.2'!Print_Area</vt:lpstr>
      <vt:lpstr>'ფორმა 5.4'!Print_Area</vt:lpstr>
      <vt:lpstr>'ფორმა 5.5'!Print_Area</vt:lpstr>
      <vt:lpstr>'ფორმა 8.3'!Print_Area</vt:lpstr>
      <vt:lpstr>'ფორმა N 7.1'!Print_Area</vt:lpstr>
      <vt:lpstr>'ფორმა N 9'!Print_Area</vt:lpstr>
      <vt:lpstr>'ფორმა N1'!Print_Area</vt:lpstr>
      <vt:lpstr>'ფორმა N2'!Print_Area</vt:lpstr>
      <vt:lpstr>'ფორმა N3'!Print_Area</vt:lpstr>
      <vt:lpstr>'ფორმა N4'!Print_Area</vt:lpstr>
      <vt:lpstr>'ფორმა N4.1'!Print_Area</vt:lpstr>
      <vt:lpstr>'ფორმა N5'!Print_Area</vt:lpstr>
      <vt:lpstr>'ფორმა N5.1'!Print_Area</vt:lpstr>
      <vt:lpstr>'ფორმა N6'!Print_Area</vt:lpstr>
      <vt:lpstr>'ფორმა N7'!Print_Area</vt:lpstr>
      <vt:lpstr>'ფორმა N8'!Print_Area</vt:lpstr>
      <vt:lpstr>'ფორმა N8.1'!Print_Area</vt:lpstr>
      <vt:lpstr>'ფორმა N8.2'!Print_Area</vt:lpstr>
      <vt:lpstr>'შემაჯამებელი ფორმა'!Print_Area</vt:lpstr>
    </vt:vector>
  </TitlesOfParts>
  <Company>ccg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Tornike</dc:creator>
  <cp:lastModifiedBy>User</cp:lastModifiedBy>
  <cp:lastPrinted>2023-01-30T09:22:25Z</cp:lastPrinted>
  <dcterms:created xsi:type="dcterms:W3CDTF">2011-12-27T13:20:18Z</dcterms:created>
  <dcterms:modified xsi:type="dcterms:W3CDTF">2024-02-15T11:09:19Z</dcterms:modified>
</cp:coreProperties>
</file>